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filterPrivacy="1"/>
  <xr:revisionPtr revIDLastSave="0" documentId="13_ncr:1_{B3E570CC-63DE-4848-87D8-8D6A1209AEF8}" xr6:coauthVersionLast="45" xr6:coauthVersionMax="45" xr10:uidLastSave="{00000000-0000-0000-0000-000000000000}"/>
  <bookViews>
    <workbookView xWindow="525" yWindow="165" windowWidth="28350" windowHeight="15210" xr2:uid="{00000000-000D-0000-FFFF-FFFF00000000}"/>
  </bookViews>
  <sheets>
    <sheet name="25 02 2020" sheetId="7" r:id="rId1"/>
    <sheet name="Evolutie erori" sheetId="8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5" i="7" l="1"/>
  <c r="F15" i="7"/>
  <c r="E15" i="7"/>
  <c r="E8" i="7"/>
  <c r="F8" i="7"/>
  <c r="J8" i="7"/>
  <c r="O8" i="7"/>
  <c r="P8" i="7"/>
  <c r="O12" i="7" l="1"/>
  <c r="O15" i="7" s="1"/>
  <c r="D12" i="7"/>
  <c r="D15" i="7" s="1"/>
  <c r="N12" i="7"/>
  <c r="N15" i="7" s="1"/>
  <c r="M12" i="7"/>
  <c r="M15" i="7" s="1"/>
  <c r="L12" i="7"/>
  <c r="L15" i="7" s="1"/>
  <c r="K12" i="7"/>
  <c r="K15" i="7" s="1"/>
  <c r="J12" i="7"/>
  <c r="J15" i="7" s="1"/>
  <c r="I12" i="7"/>
  <c r="I15" i="7" s="1"/>
  <c r="H12" i="7"/>
  <c r="H15" i="7" s="1"/>
  <c r="G12" i="7"/>
  <c r="G15" i="7" s="1"/>
  <c r="C12" i="7"/>
  <c r="C15" i="7" s="1"/>
  <c r="Q14" i="7"/>
  <c r="Q13" i="7"/>
  <c r="Q12" i="7" l="1"/>
  <c r="Q15" i="7" s="1"/>
  <c r="Q7" i="7"/>
  <c r="Q6" i="7"/>
  <c r="N5" i="7" l="1"/>
  <c r="N8" i="7" s="1"/>
  <c r="M5" i="7"/>
  <c r="M8" i="7" s="1"/>
  <c r="L5" i="7"/>
  <c r="L8" i="7" s="1"/>
  <c r="K5" i="7"/>
  <c r="K8" i="7" s="1"/>
  <c r="I5" i="7"/>
  <c r="I8" i="7" s="1"/>
  <c r="H5" i="7"/>
  <c r="H8" i="7" s="1"/>
  <c r="G5" i="7"/>
  <c r="G8" i="7" s="1"/>
  <c r="D5" i="7"/>
  <c r="D8" i="7" s="1"/>
  <c r="C5" i="7"/>
  <c r="C8" i="7" s="1"/>
  <c r="Q5" i="7" l="1"/>
  <c r="Q8" i="7" s="1"/>
</calcChain>
</file>

<file path=xl/sharedStrings.xml><?xml version="1.0" encoding="utf-8"?>
<sst xmlns="http://schemas.openxmlformats.org/spreadsheetml/2006/main" count="76" uniqueCount="44">
  <si>
    <t xml:space="preserve">cheltuieli care nu sunt legate de proiect </t>
  </si>
  <si>
    <t xml:space="preserve">divizarea artificială a contractelor de achiziții </t>
  </si>
  <si>
    <t xml:space="preserve">selectarea procedurii de negociere fără întrunirea condițiilor legale privind publicarea prealabilă a unui anunț de participare </t>
  </si>
  <si>
    <t>1.5</t>
  </si>
  <si>
    <t>1.1</t>
  </si>
  <si>
    <t>1.2</t>
  </si>
  <si>
    <t>5.1</t>
  </si>
  <si>
    <t>8.3</t>
  </si>
  <si>
    <t>8.7</t>
  </si>
  <si>
    <t>1.14</t>
  </si>
  <si>
    <t>13.1</t>
  </si>
  <si>
    <t>8.5</t>
  </si>
  <si>
    <t>erori detectate înainte de includerea cheltuielilor în aplicațiile de plată transmise CE</t>
  </si>
  <si>
    <t>erori aferente cheltuielilor declarate CE și retrase din conturi ulterior depunerii cererii finale de plată intermediară</t>
  </si>
  <si>
    <t>erori aferente cheltuielilor declarate CE și ajustate din aplicațiile de plată până la depunerea cererii finale de plată intermediară</t>
  </si>
  <si>
    <t>inforeuro febr 2019</t>
  </si>
  <si>
    <t>total</t>
  </si>
  <si>
    <t>Categorii erori 
anul contabil 2017 - 2018</t>
  </si>
  <si>
    <t xml:space="preserve">8.9.a </t>
  </si>
  <si>
    <t xml:space="preserve">8.9.c </t>
  </si>
  <si>
    <t>Categorii erori 
anul contabil 2018 - 2019</t>
  </si>
  <si>
    <t>8.9.b</t>
  </si>
  <si>
    <t>1.24</t>
  </si>
  <si>
    <t>Total 2017-2018</t>
  </si>
  <si>
    <t>Total 2018-2019</t>
  </si>
  <si>
    <t xml:space="preserve">cheltuieli neeligibile referitoare la pista de audit </t>
  </si>
  <si>
    <t>Cheltuieli neeligibile pentru abateri de la respectarea normelor în achiziții: reduceri procentuale/corecții financiare aplicate</t>
  </si>
  <si>
    <t>Cheltuieli neeligibile pentru alte tipuri de abateri</t>
  </si>
  <si>
    <t>cheltuieli neeligibile - referitoare la salariile echipei de management/experților</t>
  </si>
  <si>
    <t>cheltuieli neeligibile - referitoare la deplasări interne și externe</t>
  </si>
  <si>
    <t>cheltuieli neeligibile - depășiri ale bugetelor contractate (în afara bubetului contractului de finanțare ori în afara contractelor economice derulate)</t>
  </si>
  <si>
    <t>alte cheltuieli neeligibile - care nu respectă prevederile legale aplicabile</t>
  </si>
  <si>
    <t>criterii de selecție (sau specificații tehnice) modificate după deschiderea ofertelor sau aplicarea incorectă a acestora</t>
  </si>
  <si>
    <t>alte încălcări privind achizițiile</t>
  </si>
  <si>
    <t>TVA neeligibilă sau alte taxe neeligibile</t>
  </si>
  <si>
    <t>8.9.d</t>
  </si>
  <si>
    <t>Nerespectarea principiului bunei gestiuni financiare</t>
  </si>
  <si>
    <r>
      <t>Clasificare potrivit Anexei nr. 2 – „</t>
    </r>
    <r>
      <rPr>
        <i/>
        <sz val="10"/>
        <color theme="1"/>
        <rFont val="Trebuchet MS"/>
        <family val="2"/>
      </rPr>
      <t>Tipologia erorilor detectate în verificările de management</t>
    </r>
    <r>
      <rPr>
        <sz val="10"/>
        <color theme="1"/>
        <rFont val="Trebuchet MS"/>
        <family val="2"/>
      </rPr>
      <t>” la Ghidul (CE) EGESIF_15-0008-05 din 03/12/2018 – „O</t>
    </r>
    <r>
      <rPr>
        <i/>
        <sz val="10"/>
        <color theme="1"/>
        <rFont val="Trebuchet MS"/>
        <family val="2"/>
      </rPr>
      <t>rientări pentru statele membre pentru elaborarea Declarației de gestiune și rezumatului anual</t>
    </r>
    <r>
      <rPr>
        <sz val="10"/>
        <color theme="1"/>
        <rFont val="Trebuchet MS"/>
        <family val="2"/>
      </rPr>
      <t>”</t>
    </r>
  </si>
  <si>
    <t xml:space="preserve">Categorii erori 
</t>
  </si>
  <si>
    <t>Tabel 1</t>
  </si>
  <si>
    <t>Tabel 2</t>
  </si>
  <si>
    <t>Tabel 3</t>
  </si>
  <si>
    <t xml:space="preserve">beneficiar/partener neeligibil </t>
  </si>
  <si>
    <t xml:space="preserve">potențialii ofertanți/
candidați au avut la dispoziție un termen prea scurt pentru obținerea documentației de atribuire  sau restricții pentru obținerea documentației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</si>
</sst>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rgb="FF000000"/>
      <name val="Trebuchet MS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rgb="FFFF0000"/>
      <name val="Trebuchet MS"/>
      <family val="2"/>
    </font>
    <font>
      <sz val="11"/>
      <color rgb="FFFF0000"/>
      <name val="Trebuchet MS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/>
    <xf numFmtId="49" fontId="4" fillId="2" borderId="1" xfId="0" applyNumberFormat="1" applyFont="1" applyFill="1" applyBorder="1"/>
    <xf numFmtId="49" fontId="0" fillId="0" borderId="0" xfId="0" applyNumberFormat="1" applyAlignment="1">
      <alignment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9" fontId="4" fillId="0" borderId="0" xfId="0" applyNumberFormat="1" applyFont="1" applyFill="1" applyBorder="1"/>
    <xf numFmtId="4" fontId="4" fillId="0" borderId="0" xfId="0" applyNumberFormat="1" applyFont="1" applyFill="1" applyBorder="1"/>
    <xf numFmtId="0" fontId="0" fillId="0" borderId="0" xfId="0" applyFill="1"/>
    <xf numFmtId="164" fontId="0" fillId="0" borderId="0" xfId="0" applyNumberFormat="1" applyFill="1" applyBorder="1"/>
    <xf numFmtId="164" fontId="0" fillId="0" borderId="0" xfId="0" applyNumberFormat="1"/>
    <xf numFmtId="49" fontId="11" fillId="2" borderId="1" xfId="0" applyNumberFormat="1" applyFont="1" applyFill="1" applyBorder="1"/>
    <xf numFmtId="4" fontId="12" fillId="0" borderId="1" xfId="0" applyNumberFormat="1" applyFont="1" applyBorder="1"/>
    <xf numFmtId="0" fontId="10" fillId="0" borderId="0" xfId="0" applyFont="1" applyFill="1" applyBorder="1" applyAlignment="1">
      <alignment horizontal="right" wrapText="1"/>
    </xf>
    <xf numFmtId="0" fontId="10" fillId="0" borderId="0" xfId="0" applyFont="1" applyAlignment="1">
      <alignment horizontal="right"/>
    </xf>
    <xf numFmtId="4" fontId="11" fillId="0" borderId="1" xfId="0" applyNumberFormat="1" applyFont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 wrapText="1"/>
    </xf>
    <xf numFmtId="10" fontId="0" fillId="0" borderId="0" xfId="0" applyNumberFormat="1" applyFill="1" applyBorder="1" applyAlignment="1">
      <alignment vertical="center"/>
    </xf>
    <xf numFmtId="0" fontId="8" fillId="0" borderId="0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right" wrapText="1"/>
    </xf>
    <xf numFmtId="10" fontId="0" fillId="0" borderId="0" xfId="0" applyNumberFormat="1" applyFill="1" applyBorder="1" applyAlignment="1"/>
    <xf numFmtId="4" fontId="9" fillId="0" borderId="0" xfId="0" applyNumberFormat="1" applyFont="1" applyFill="1" applyBorder="1" applyAlignment="1">
      <alignment horizontal="right" wrapText="1"/>
    </xf>
    <xf numFmtId="10" fontId="0" fillId="0" borderId="0" xfId="0" applyNumberFormat="1" applyFill="1" applyBorder="1"/>
    <xf numFmtId="10" fontId="4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center" vertical="center" wrapText="1"/>
    </xf>
    <xf numFmtId="4" fontId="12" fillId="0" borderId="0" xfId="0" applyNumberFormat="1" applyFont="1"/>
    <xf numFmtId="0" fontId="10" fillId="0" borderId="0" xfId="0" applyFont="1"/>
    <xf numFmtId="0" fontId="7" fillId="3" borderId="1" xfId="0" applyFont="1" applyFill="1" applyBorder="1" applyAlignment="1">
      <alignment horizontal="left" vertical="top" wrapText="1"/>
    </xf>
    <xf numFmtId="4" fontId="0" fillId="3" borderId="1" xfId="0" applyNumberForma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764BC90C-56FF-483B-A0E9-73D1BE84CFE6}"/>
  </cellStyles>
  <dxfs count="0"/>
  <tableStyles count="0" defaultTableStyle="TableStyleMedium2" defaultPivotStyle="PivotStyleLight16"/>
  <colors>
    <mruColors>
      <color rgb="FF99FF99"/>
      <color rgb="FFCCECFF"/>
      <color rgb="FF669900"/>
      <color rgb="FF009900"/>
      <color rgb="FF0066FF"/>
      <color rgb="FF0099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748-4678-9190-3DBB3B7D5C2E}"/>
              </c:ext>
            </c:extLst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0748-4678-9190-3DBB3B7D5C2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0748-4678-9190-3DBB3B7D5C2E}"/>
              </c:ext>
            </c:extLst>
          </c:dPt>
          <c:val>
            <c:numRef>
              <c:f>'09 05 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'09 05 2019'!#REF!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0748-4678-9190-3DBB3B7D5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b="1">
                <a:latin typeface="Trebuchet MS" panose="020B0603020202020204" pitchFamily="34" charset="0"/>
              </a:rPr>
              <a:t>1. Reprezentare tipuri </a:t>
            </a:r>
            <a:r>
              <a:rPr lang="ro-RO" b="1" baseline="0">
                <a:latin typeface="Trebuchet MS" panose="020B0603020202020204" pitchFamily="34" charset="0"/>
              </a:rPr>
              <a:t>erori detectate, aferente cheltuieli incluse în anul contabil 2017-2018, în funcție de impactul financiar și momentul identificării acestora </a:t>
            </a:r>
            <a:endParaRPr lang="ro-RO" b="1">
              <a:latin typeface="Trebuchet MS" panose="020B0603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 02 2020'!$C$4</c:f>
              <c:strCache>
                <c:ptCount val="1"/>
                <c:pt idx="0">
                  <c:v>1.1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'25 02 2020'!$B$5:$B$7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2020'!$C$5:$C$7</c:f>
              <c:numCache>
                <c:formatCode>#,##0.00</c:formatCode>
                <c:ptCount val="3"/>
                <c:pt idx="0">
                  <c:v>7343.1368425480014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8F-4020-AA55-FE3D8C333B0B}"/>
            </c:ext>
          </c:extLst>
        </c:ser>
        <c:ser>
          <c:idx val="1"/>
          <c:order val="1"/>
          <c:tx>
            <c:strRef>
              <c:f>'25 02 2020'!$D$4</c:f>
              <c:strCache>
                <c:ptCount val="1"/>
                <c:pt idx="0">
                  <c:v>1.2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'25 02 2020'!$B$5:$B$7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2020'!$D$5:$D$7</c:f>
              <c:numCache>
                <c:formatCode>#,##0.00</c:formatCode>
                <c:ptCount val="3"/>
                <c:pt idx="0">
                  <c:v>111098.01896910685</c:v>
                </c:pt>
                <c:pt idx="1">
                  <c:v>2724.12</c:v>
                </c:pt>
                <c:pt idx="2">
                  <c:v>9313.7999999999993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8F-4020-AA55-FE3D8C333B0B}"/>
            </c:ext>
          </c:extLst>
        </c:ser>
        <c:ser>
          <c:idx val="2"/>
          <c:order val="2"/>
          <c:tx>
            <c:strRef>
              <c:f>'25 02 2020'!$E$4</c:f>
              <c:strCache>
                <c:ptCount val="1"/>
                <c:pt idx="0">
                  <c:v>1.14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'25 02 2020'!$B$5:$B$7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2020'!$E$5:$E$7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10715.47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8F-4020-AA55-FE3D8C333B0B}"/>
            </c:ext>
          </c:extLst>
        </c:ser>
        <c:ser>
          <c:idx val="4"/>
          <c:order val="4"/>
          <c:tx>
            <c:strRef>
              <c:f>'25 02 2020'!$G$4</c:f>
              <c:strCache>
                <c:ptCount val="1"/>
                <c:pt idx="0">
                  <c:v>1.5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'25 02 2020'!$B$5:$B$7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2020'!$G$5:$G$7</c:f>
              <c:numCache>
                <c:formatCode>#,##0.00</c:formatCode>
                <c:ptCount val="3"/>
                <c:pt idx="0">
                  <c:v>90.092742529074044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8F-4020-AA55-FE3D8C333B0B}"/>
            </c:ext>
          </c:extLst>
        </c:ser>
        <c:ser>
          <c:idx val="5"/>
          <c:order val="5"/>
          <c:tx>
            <c:strRef>
              <c:f>'25 02 2020'!$H$4</c:f>
              <c:strCache>
                <c:ptCount val="1"/>
                <c:pt idx="0">
                  <c:v>5.1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'25 02 2020'!$B$5:$B$7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2020'!$H$5:$H$7</c:f>
              <c:numCache>
                <c:formatCode>#,##0.00</c:formatCode>
                <c:ptCount val="3"/>
                <c:pt idx="0">
                  <c:v>457087.1422262413</c:v>
                </c:pt>
                <c:pt idx="1">
                  <c:v>509.65</c:v>
                </c:pt>
                <c:pt idx="2">
                  <c:v>531.78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8F-4020-AA55-FE3D8C333B0B}"/>
            </c:ext>
          </c:extLst>
        </c:ser>
        <c:ser>
          <c:idx val="6"/>
          <c:order val="6"/>
          <c:tx>
            <c:strRef>
              <c:f>'25 02 2020'!$I$4</c:f>
              <c:strCache>
                <c:ptCount val="1"/>
                <c:pt idx="0">
                  <c:v>8.3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'25 02 2020'!$B$5:$B$7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2020'!$I$5:$I$7</c:f>
              <c:numCache>
                <c:formatCode>#,##0.00</c:formatCode>
                <c:ptCount val="3"/>
                <c:pt idx="0">
                  <c:v>36746.28924733444</c:v>
                </c:pt>
                <c:pt idx="1">
                  <c:v>0</c:v>
                </c:pt>
                <c:pt idx="2">
                  <c:v>1078.8900000000001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8F-4020-AA55-FE3D8C333B0B}"/>
            </c:ext>
          </c:extLst>
        </c:ser>
        <c:ser>
          <c:idx val="8"/>
          <c:order val="8"/>
          <c:tx>
            <c:strRef>
              <c:f>'25 02 2020'!$K$4</c:f>
              <c:strCache>
                <c:ptCount val="1"/>
                <c:pt idx="0">
                  <c:v>8.7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'25 02 2020'!$B$5:$B$7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2020'!$K$5:$K$7</c:f>
              <c:numCache>
                <c:formatCode>#,##0.00</c:formatCode>
                <c:ptCount val="3"/>
                <c:pt idx="0">
                  <c:v>216980.54720195159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18F-4020-AA55-FE3D8C333B0B}"/>
            </c:ext>
          </c:extLst>
        </c:ser>
        <c:ser>
          <c:idx val="9"/>
          <c:order val="9"/>
          <c:tx>
            <c:strRef>
              <c:f>'25 02 2020'!$L$4</c:f>
              <c:strCache>
                <c:ptCount val="1"/>
                <c:pt idx="0">
                  <c:v>8.9.a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'25 02 2020'!$B$5:$B$7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2020'!$L$5:$L$7</c:f>
              <c:numCache>
                <c:formatCode>#,##0.00</c:formatCode>
                <c:ptCount val="3"/>
                <c:pt idx="0">
                  <c:v>36763.895606822152</c:v>
                </c:pt>
                <c:pt idx="1">
                  <c:v>0</c:v>
                </c:pt>
                <c:pt idx="2">
                  <c:v>5721.13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18F-4020-AA55-FE3D8C333B0B}"/>
            </c:ext>
          </c:extLst>
        </c:ser>
        <c:ser>
          <c:idx val="10"/>
          <c:order val="10"/>
          <c:tx>
            <c:strRef>
              <c:f>'25 02 2020'!$M$4</c:f>
              <c:strCache>
                <c:ptCount val="1"/>
                <c:pt idx="0">
                  <c:v>8.9.b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'25 02 2020'!$B$5:$B$7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2020'!$M$5:$M$7</c:f>
              <c:numCache>
                <c:formatCode>#,##0.00</c:formatCode>
                <c:ptCount val="3"/>
                <c:pt idx="0">
                  <c:v>8100.5741204180786</c:v>
                </c:pt>
                <c:pt idx="1">
                  <c:v>0</c:v>
                </c:pt>
                <c:pt idx="2">
                  <c:v>43.55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18F-4020-AA55-FE3D8C333B0B}"/>
            </c:ext>
          </c:extLst>
        </c:ser>
        <c:ser>
          <c:idx val="11"/>
          <c:order val="11"/>
          <c:tx>
            <c:strRef>
              <c:f>'25 02 2020'!$N$4</c:f>
              <c:strCache>
                <c:ptCount val="1"/>
                <c:pt idx="0">
                  <c:v>8.9.c 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'25 02 2020'!$B$5:$B$7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2020'!$N$5:$N$7</c:f>
              <c:numCache>
                <c:formatCode>#,##0.00</c:formatCode>
                <c:ptCount val="3"/>
                <c:pt idx="0">
                  <c:v>84878.414754684447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18F-4020-AA55-FE3D8C333B0B}"/>
            </c:ext>
          </c:extLst>
        </c:ser>
        <c:ser>
          <c:idx val="13"/>
          <c:order val="13"/>
          <c:tx>
            <c:strRef>
              <c:f>'25 02 2020'!$P$4</c:f>
              <c:strCache>
                <c:ptCount val="1"/>
                <c:pt idx="0">
                  <c:v>13.1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'25 02 2020'!$B$5:$B$7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2020'!$P$5:$P$7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1974.55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18F-4020-AA55-FE3D8C333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7555808"/>
        <c:axId val="35815779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'25 02 2020'!$F$4</c15:sqref>
                        </c15:formulaRef>
                      </c:ext>
                    </c:extLst>
                    <c:strCache>
                      <c:ptCount val="1"/>
                      <c:pt idx="0">
                        <c:v>1.24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'25 02 2020'!$B$5:$B$7</c15:sqref>
                        </c15:formulaRef>
                      </c:ext>
                    </c:extLst>
                    <c:strCache>
                      <c:ptCount val="3"/>
                      <c:pt idx="0">
                        <c:v>erori detectate înainte de includerea cheltuielilor în aplicațiile de plată transmise CE</c:v>
                      </c:pt>
                      <c:pt idx="1">
                        <c:v>erori aferente cheltuielilor declarate CE și ajustate din aplicațiile de plată până la depunerea cererii finale de plată intermediară</c:v>
                      </c:pt>
                      <c:pt idx="2">
                        <c:v>erori aferente cheltuielilor declarate CE și retrase din conturi ulterior depunerii cererii finale de plată intermediară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'25 02 2020'!$F$5:$F$7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D18F-4020-AA55-FE3D8C333B0B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2020'!$J$4</c15:sqref>
                        </c15:formulaRef>
                      </c:ext>
                    </c:extLst>
                    <c:strCache>
                      <c:ptCount val="1"/>
                      <c:pt idx="0">
                        <c:v>8.5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2020'!$B$5:$B$7</c15:sqref>
                        </c15:formulaRef>
                      </c:ext>
                    </c:extLst>
                    <c:strCache>
                      <c:ptCount val="3"/>
                      <c:pt idx="0">
                        <c:v>erori detectate înainte de includerea cheltuielilor în aplicațiile de plată transmise CE</c:v>
                      </c:pt>
                      <c:pt idx="1">
                        <c:v>erori aferente cheltuielilor declarate CE și ajustate din aplicațiile de plată până la depunerea cererii finale de plată intermediară</c:v>
                      </c:pt>
                      <c:pt idx="2">
                        <c:v>erori aferente cheltuielilor declarate CE și retrase din conturi ulterior depunerii cererii finale de plată intermediară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2020'!$J$5:$J$7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D18F-4020-AA55-FE3D8C333B0B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2020'!$O$4</c15:sqref>
                        </c15:formulaRef>
                      </c:ext>
                    </c:extLst>
                    <c:strCache>
                      <c:ptCount val="1"/>
                      <c:pt idx="0">
                        <c:v>8.9.d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2020'!$B$5:$B$7</c15:sqref>
                        </c15:formulaRef>
                      </c:ext>
                    </c:extLst>
                    <c:strCache>
                      <c:ptCount val="3"/>
                      <c:pt idx="0">
                        <c:v>erori detectate înainte de includerea cheltuielilor în aplicațiile de plată transmise CE</c:v>
                      </c:pt>
                      <c:pt idx="1">
                        <c:v>erori aferente cheltuielilor declarate CE și ajustate din aplicațiile de plată până la depunerea cererii finale de plată intermediară</c:v>
                      </c:pt>
                      <c:pt idx="2">
                        <c:v>erori aferente cheltuielilor declarate CE și retrase din conturi ulterior depunerii cererii finale de plată intermediară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2020'!$O$5:$O$7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D18F-4020-AA55-FE3D8C333B0B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2020'!$Q$4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2020'!$B$5:$B$7</c15:sqref>
                        </c15:formulaRef>
                      </c:ext>
                    </c:extLst>
                    <c:strCache>
                      <c:ptCount val="3"/>
                      <c:pt idx="0">
                        <c:v>erori detectate înainte de includerea cheltuielilor în aplicațiile de plată transmise CE</c:v>
                      </c:pt>
                      <c:pt idx="1">
                        <c:v>erori aferente cheltuielilor declarate CE și ajustate din aplicațiile de plată până la depunerea cererii finale de plată intermediară</c:v>
                      </c:pt>
                      <c:pt idx="2">
                        <c:v>erori aferente cheltuielilor declarate CE și retrase din conturi ulterior depunerii cererii finale de plată intermediară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2020'!$Q$5:$Q$7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959088.11171163584</c:v>
                      </c:pt>
                      <c:pt idx="1">
                        <c:v>3233.77</c:v>
                      </c:pt>
                      <c:pt idx="2">
                        <c:v>29379.169999999995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18F-4020-AA55-FE3D8C333B0B}"/>
                  </c:ext>
                </c:extLst>
              </c15:ser>
            </c15:filteredBarSeries>
          </c:ext>
        </c:extLst>
      </c:barChart>
      <c:catAx>
        <c:axId val="9755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358157792"/>
        <c:crosses val="autoZero"/>
        <c:auto val="1"/>
        <c:lblAlgn val="ctr"/>
        <c:lblOffset val="100"/>
        <c:noMultiLvlLbl val="0"/>
      </c:catAx>
      <c:valAx>
        <c:axId val="35815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9755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400" b="1" i="0" baseline="0">
                <a:effectLst/>
                <a:latin typeface="Trebuchet MS" panose="020B0603020202020204" pitchFamily="34" charset="0"/>
              </a:rPr>
              <a:t>2. Reprezentare tipuri erori detectate, aferente cheltuieli incluse în anul contabil 2018-2019, în funcție de impactul financiar și momentul identificării acestora </a:t>
            </a:r>
            <a:endParaRPr lang="ro-RO" sz="1400">
              <a:effectLst/>
              <a:latin typeface="Trebuchet MS" panose="020B0603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 02 2020'!$C$11</c:f>
              <c:strCache>
                <c:ptCount val="1"/>
                <c:pt idx="0">
                  <c:v>1.1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'25 02 2020'!$B$12:$B$14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2020'!$C$12:$C$14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3074902.27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B4-4595-8503-5EEA9AA4ECE7}"/>
            </c:ext>
          </c:extLst>
        </c:ser>
        <c:ser>
          <c:idx val="1"/>
          <c:order val="1"/>
          <c:tx>
            <c:strRef>
              <c:f>'25 02 2020'!$D$11</c:f>
              <c:strCache>
                <c:ptCount val="1"/>
                <c:pt idx="0">
                  <c:v>1.2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strRef>
              <c:f>'25 02 2020'!$B$12:$B$14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2020'!$D$12:$D$14</c:f>
              <c:numCache>
                <c:formatCode>#,##0.00</c:formatCode>
                <c:ptCount val="3"/>
                <c:pt idx="0">
                  <c:v>4710.0690810131882</c:v>
                </c:pt>
                <c:pt idx="1">
                  <c:v>6523.74</c:v>
                </c:pt>
                <c:pt idx="2">
                  <c:v>871.19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B4-4595-8503-5EEA9AA4ECE7}"/>
            </c:ext>
          </c:extLst>
        </c:ser>
        <c:ser>
          <c:idx val="3"/>
          <c:order val="3"/>
          <c:tx>
            <c:strRef>
              <c:f>'25 02 2020'!$F$11</c:f>
              <c:strCache>
                <c:ptCount val="1"/>
                <c:pt idx="0">
                  <c:v>1.24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invertIfNegative val="0"/>
          <c:cat>
            <c:strRef>
              <c:f>'25 02 2020'!$B$12:$B$14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2020'!$F$12:$F$14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9352.4599999999991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EB4-4595-8503-5EEA9AA4ECE7}"/>
            </c:ext>
          </c:extLst>
        </c:ser>
        <c:ser>
          <c:idx val="5"/>
          <c:order val="5"/>
          <c:tx>
            <c:strRef>
              <c:f>'25 02 2020'!$H$11</c:f>
              <c:strCache>
                <c:ptCount val="1"/>
                <c:pt idx="0">
                  <c:v>5.1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strRef>
              <c:f>'25 02 2020'!$B$12:$B$14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2020'!$H$12:$H$14</c:f>
              <c:numCache>
                <c:formatCode>#,##0.00</c:formatCode>
                <c:ptCount val="3"/>
                <c:pt idx="0">
                  <c:v>26746.290558928198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EB4-4595-8503-5EEA9AA4ECE7}"/>
            </c:ext>
          </c:extLst>
        </c:ser>
        <c:ser>
          <c:idx val="6"/>
          <c:order val="6"/>
          <c:tx>
            <c:strRef>
              <c:f>'25 02 2020'!$I$11</c:f>
              <c:strCache>
                <c:ptCount val="1"/>
                <c:pt idx="0">
                  <c:v>8.3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'25 02 2020'!$B$12:$B$14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2020'!$I$12:$I$14</c:f>
              <c:numCache>
                <c:formatCode>#,##0.00</c:formatCode>
                <c:ptCount val="3"/>
                <c:pt idx="0">
                  <c:v>2317.2074523759679</c:v>
                </c:pt>
                <c:pt idx="1">
                  <c:v>518.48</c:v>
                </c:pt>
                <c:pt idx="2">
                  <c:v>2750177.18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EB4-4595-8503-5EEA9AA4ECE7}"/>
            </c:ext>
          </c:extLst>
        </c:ser>
        <c:ser>
          <c:idx val="7"/>
          <c:order val="7"/>
          <c:tx>
            <c:strRef>
              <c:f>'25 02 2020'!$J$11</c:f>
              <c:strCache>
                <c:ptCount val="1"/>
                <c:pt idx="0">
                  <c:v>8.5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'25 02 2020'!$B$12:$B$14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2020'!$J$12:$J$14</c:f>
              <c:numCache>
                <c:formatCode>#,##0.00</c:formatCode>
                <c:ptCount val="3"/>
                <c:pt idx="0">
                  <c:v>2174.1657944316516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EB4-4595-8503-5EEA9AA4ECE7}"/>
            </c:ext>
          </c:extLst>
        </c:ser>
        <c:ser>
          <c:idx val="8"/>
          <c:order val="8"/>
          <c:tx>
            <c:strRef>
              <c:f>'25 02 2020'!$K$11</c:f>
              <c:strCache>
                <c:ptCount val="1"/>
                <c:pt idx="0">
                  <c:v>8.7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'25 02 2020'!$B$12:$B$14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2020'!$K$12:$K$14</c:f>
              <c:numCache>
                <c:formatCode>#,##0.00</c:formatCode>
                <c:ptCount val="3"/>
                <c:pt idx="0">
                  <c:v>104910.61335566254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EB4-4595-8503-5EEA9AA4ECE7}"/>
            </c:ext>
          </c:extLst>
        </c:ser>
        <c:ser>
          <c:idx val="9"/>
          <c:order val="9"/>
          <c:tx>
            <c:strRef>
              <c:f>'25 02 2020'!$L$11</c:f>
              <c:strCache>
                <c:ptCount val="1"/>
                <c:pt idx="0">
                  <c:v>8.9.a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'25 02 2020'!$B$12:$B$14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2020'!$L$12:$L$14</c:f>
              <c:numCache>
                <c:formatCode>#,##0.00</c:formatCode>
                <c:ptCount val="3"/>
                <c:pt idx="0">
                  <c:v>35107.596818086662</c:v>
                </c:pt>
                <c:pt idx="1">
                  <c:v>251.76</c:v>
                </c:pt>
                <c:pt idx="2">
                  <c:v>58962.68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EB4-4595-8503-5EEA9AA4ECE7}"/>
            </c:ext>
          </c:extLst>
        </c:ser>
        <c:ser>
          <c:idx val="10"/>
          <c:order val="10"/>
          <c:tx>
            <c:strRef>
              <c:f>'25 02 2020'!$M$11</c:f>
              <c:strCache>
                <c:ptCount val="1"/>
                <c:pt idx="0">
                  <c:v>8.9.b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'25 02 2020'!$B$12:$B$14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2020'!$M$12:$M$14</c:f>
              <c:numCache>
                <c:formatCode>#,##0.00</c:formatCode>
                <c:ptCount val="3"/>
                <c:pt idx="0">
                  <c:v>1713.2886749005652</c:v>
                </c:pt>
                <c:pt idx="1">
                  <c:v>49.33</c:v>
                </c:pt>
                <c:pt idx="2">
                  <c:v>291.45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EB4-4595-8503-5EEA9AA4ECE7}"/>
            </c:ext>
          </c:extLst>
        </c:ser>
        <c:ser>
          <c:idx val="11"/>
          <c:order val="11"/>
          <c:tx>
            <c:strRef>
              <c:f>'25 02 2020'!$N$11</c:f>
              <c:strCache>
                <c:ptCount val="1"/>
                <c:pt idx="0">
                  <c:v>8.9.c 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'25 02 2020'!$B$12:$B$14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2020'!$N$12:$N$14</c:f>
              <c:numCache>
                <c:formatCode>#,##0.00</c:formatCode>
                <c:ptCount val="3"/>
                <c:pt idx="0">
                  <c:v>17557.49005652083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EB4-4595-8503-5EEA9AA4ECE7}"/>
            </c:ext>
          </c:extLst>
        </c:ser>
        <c:ser>
          <c:idx val="12"/>
          <c:order val="12"/>
          <c:tx>
            <c:strRef>
              <c:f>'25 02 2020'!$O$11</c:f>
              <c:strCache>
                <c:ptCount val="1"/>
                <c:pt idx="0">
                  <c:v>8.9.d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'25 02 2020'!$B$12:$B$14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2020'!$O$12:$O$14</c:f>
              <c:numCache>
                <c:formatCode>#,##0.00</c:formatCode>
                <c:ptCount val="3"/>
                <c:pt idx="0">
                  <c:v>16790.500314004606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EB4-4595-8503-5EEA9AA4E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1533504"/>
        <c:axId val="10343792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'25 02 2020'!$E$11</c15:sqref>
                        </c15:formulaRef>
                      </c:ext>
                    </c:extLst>
                    <c:strCache>
                      <c:ptCount val="1"/>
                      <c:pt idx="0">
                        <c:v>1.14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 w="25400"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'25 02 2020'!$B$12:$B$14</c15:sqref>
                        </c15:formulaRef>
                      </c:ext>
                    </c:extLst>
                    <c:strCache>
                      <c:ptCount val="3"/>
                      <c:pt idx="0">
                        <c:v>erori detectate înainte de includerea cheltuielilor în aplicațiile de plată transmise CE</c:v>
                      </c:pt>
                      <c:pt idx="1">
                        <c:v>erori aferente cheltuielilor declarate CE și ajustate din aplicațiile de plată până la depunerea cererii finale de plată intermediară</c:v>
                      </c:pt>
                      <c:pt idx="2">
                        <c:v>erori aferente cheltuielilor declarate CE și retrase din conturi ulterior depunerii cererii finale de plată intermediară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'25 02 2020'!$E$12:$E$14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EB4-4595-8503-5EEA9AA4ECE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2020'!$G$11</c15:sqref>
                        </c15:formulaRef>
                      </c:ext>
                    </c:extLst>
                    <c:strCache>
                      <c:ptCount val="1"/>
                      <c:pt idx="0">
                        <c:v>1.5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 w="25400"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2020'!$B$12:$B$14</c15:sqref>
                        </c15:formulaRef>
                      </c:ext>
                    </c:extLst>
                    <c:strCache>
                      <c:ptCount val="3"/>
                      <c:pt idx="0">
                        <c:v>erori detectate înainte de includerea cheltuielilor în aplicațiile de plată transmise CE</c:v>
                      </c:pt>
                      <c:pt idx="1">
                        <c:v>erori aferente cheltuielilor declarate CE și ajustate din aplicațiile de plată până la depunerea cererii finale de plată intermediară</c:v>
                      </c:pt>
                      <c:pt idx="2">
                        <c:v>erori aferente cheltuielilor declarate CE și retrase din conturi ulterior depunerii cererii finale de plată intermediară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2020'!$G$12:$G$14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8EB4-4595-8503-5EEA9AA4ECE7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2020'!$P$11</c15:sqref>
                        </c15:formulaRef>
                      </c:ext>
                    </c:extLst>
                    <c:strCache>
                      <c:ptCount val="1"/>
                      <c:pt idx="0">
                        <c:v>13.1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 w="25400"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2020'!$B$12:$B$14</c15:sqref>
                        </c15:formulaRef>
                      </c:ext>
                    </c:extLst>
                    <c:strCache>
                      <c:ptCount val="3"/>
                      <c:pt idx="0">
                        <c:v>erori detectate înainte de includerea cheltuielilor în aplicațiile de plată transmise CE</c:v>
                      </c:pt>
                      <c:pt idx="1">
                        <c:v>erori aferente cheltuielilor declarate CE și ajustate din aplicațiile de plată până la depunerea cererii finale de plată intermediară</c:v>
                      </c:pt>
                      <c:pt idx="2">
                        <c:v>erori aferente cheltuielilor declarate CE și retrase din conturi ulterior depunerii cererii finale de plată intermediară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2020'!$P$12:$P$14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8EB4-4595-8503-5EEA9AA4ECE7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2020'!$Q$11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 w="25400"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2020'!$B$12:$B$14</c15:sqref>
                        </c15:formulaRef>
                      </c:ext>
                    </c:extLst>
                    <c:strCache>
                      <c:ptCount val="3"/>
                      <c:pt idx="0">
                        <c:v>erori detectate înainte de includerea cheltuielilor în aplicațiile de plată transmise CE</c:v>
                      </c:pt>
                      <c:pt idx="1">
                        <c:v>erori aferente cheltuielilor declarate CE și ajustate din aplicațiile de plată până la depunerea cererii finale de plată intermediară</c:v>
                      </c:pt>
                      <c:pt idx="2">
                        <c:v>erori aferente cheltuielilor declarate CE și retrase din conturi ulterior depunerii cererii finale de plată intermediară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2020'!$Q$12:$Q$14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212027.22210592421</c:v>
                      </c:pt>
                      <c:pt idx="1">
                        <c:v>7343.3099999999995</c:v>
                      </c:pt>
                      <c:pt idx="2">
                        <c:v>5894557.2299999995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8EB4-4595-8503-5EEA9AA4ECE7}"/>
                  </c:ext>
                </c:extLst>
              </c15:ser>
            </c15:filteredBarSeries>
          </c:ext>
        </c:extLst>
      </c:barChart>
      <c:catAx>
        <c:axId val="60153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03437920"/>
        <c:crosses val="autoZero"/>
        <c:auto val="1"/>
        <c:lblAlgn val="ctr"/>
        <c:lblOffset val="100"/>
        <c:noMultiLvlLbl val="0"/>
      </c:catAx>
      <c:valAx>
        <c:axId val="10343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60153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b="1"/>
              <a:t>Evoluția tipurilor de erori, pe ani contabili închiși, </a:t>
            </a:r>
          </a:p>
          <a:p>
            <a:pPr>
              <a:defRPr b="1"/>
            </a:pPr>
            <a:r>
              <a:rPr lang="ro-RO" b="1"/>
              <a:t>în funcție de amploarea impactului</a:t>
            </a:r>
            <a:r>
              <a:rPr lang="ro-RO" b="1" baseline="0"/>
              <a:t> financiar al neregulilor</a:t>
            </a:r>
            <a:endParaRPr lang="ro-R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'25 02 2020'!$C$4</c:f>
              <c:strCache>
                <c:ptCount val="1"/>
                <c:pt idx="0">
                  <c:v>1.1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('25 02 2020'!$B$8,'25 02 2020'!$B$15)</c:f>
              <c:strCache>
                <c:ptCount val="2"/>
                <c:pt idx="0">
                  <c:v>Total 2017-2018</c:v>
                </c:pt>
                <c:pt idx="1">
                  <c:v>Total 2018-2019</c:v>
                </c:pt>
              </c:strCache>
            </c:strRef>
          </c:cat>
          <c:val>
            <c:numRef>
              <c:f>('25 02 2020'!$C$8,'25 02 2020'!$C$15)</c:f>
              <c:numCache>
                <c:formatCode>#,##0.00</c:formatCode>
                <c:ptCount val="2"/>
                <c:pt idx="0">
                  <c:v>7343.1368425480014</c:v>
                </c:pt>
                <c:pt idx="1">
                  <c:v>3074902.27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2-4830-BFB2-538D0FC8BF30}"/>
            </c:ext>
          </c:extLst>
        </c:ser>
        <c:ser>
          <c:idx val="1"/>
          <c:order val="1"/>
          <c:tx>
            <c:strRef>
              <c:f>'25 02 2020'!$D$4</c:f>
              <c:strCache>
                <c:ptCount val="1"/>
                <c:pt idx="0">
                  <c:v>1.2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('25 02 2020'!$B$8,'25 02 2020'!$B$15)</c:f>
              <c:strCache>
                <c:ptCount val="2"/>
                <c:pt idx="0">
                  <c:v>Total 2017-2018</c:v>
                </c:pt>
                <c:pt idx="1">
                  <c:v>Total 2018-2019</c:v>
                </c:pt>
              </c:strCache>
            </c:strRef>
          </c:cat>
          <c:val>
            <c:numRef>
              <c:f>('25 02 2020'!$D$8,'25 02 2020'!$D$15)</c:f>
              <c:numCache>
                <c:formatCode>#,##0.00</c:formatCode>
                <c:ptCount val="2"/>
                <c:pt idx="0">
                  <c:v>123135.93896910685</c:v>
                </c:pt>
                <c:pt idx="1">
                  <c:v>12104.999081013188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D2-4830-BFB2-538D0FC8BF30}"/>
            </c:ext>
          </c:extLst>
        </c:ser>
        <c:ser>
          <c:idx val="2"/>
          <c:order val="2"/>
          <c:tx>
            <c:strRef>
              <c:f>'25 02 2020'!$E$4</c:f>
              <c:strCache>
                <c:ptCount val="1"/>
                <c:pt idx="0">
                  <c:v>1.14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('25 02 2020'!$B$8,'25 02 2020'!$B$15)</c:f>
              <c:strCache>
                <c:ptCount val="2"/>
                <c:pt idx="0">
                  <c:v>Total 2017-2018</c:v>
                </c:pt>
                <c:pt idx="1">
                  <c:v>Total 2018-2019</c:v>
                </c:pt>
              </c:strCache>
            </c:strRef>
          </c:cat>
          <c:val>
            <c:numRef>
              <c:f>('25 02 2020'!$E$8,'25 02 2020'!$E$15)</c:f>
              <c:numCache>
                <c:formatCode>#,##0.00</c:formatCode>
                <c:ptCount val="2"/>
                <c:pt idx="0">
                  <c:v>10715.47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D2-4830-BFB2-538D0FC8BF30}"/>
            </c:ext>
          </c:extLst>
        </c:ser>
        <c:ser>
          <c:idx val="3"/>
          <c:order val="3"/>
          <c:tx>
            <c:strRef>
              <c:f>'25 02 2020'!$F$4</c:f>
              <c:strCache>
                <c:ptCount val="1"/>
                <c:pt idx="0">
                  <c:v>1.24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('25 02 2020'!$B$8,'25 02 2020'!$B$15)</c:f>
              <c:strCache>
                <c:ptCount val="2"/>
                <c:pt idx="0">
                  <c:v>Total 2017-2018</c:v>
                </c:pt>
                <c:pt idx="1">
                  <c:v>Total 2018-2019</c:v>
                </c:pt>
              </c:strCache>
            </c:strRef>
          </c:cat>
          <c:val>
            <c:numRef>
              <c:f>('25 02 2020'!$F$8,'25 02 2020'!$F$15)</c:f>
              <c:numCache>
                <c:formatCode>#,##0.00</c:formatCode>
                <c:ptCount val="2"/>
                <c:pt idx="0">
                  <c:v>0</c:v>
                </c:pt>
                <c:pt idx="1">
                  <c:v>9352.4599999999991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D2-4830-BFB2-538D0FC8BF30}"/>
            </c:ext>
          </c:extLst>
        </c:ser>
        <c:ser>
          <c:idx val="4"/>
          <c:order val="4"/>
          <c:tx>
            <c:strRef>
              <c:f>'25 02 2020'!$G$4</c:f>
              <c:strCache>
                <c:ptCount val="1"/>
                <c:pt idx="0">
                  <c:v>1.5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('25 02 2020'!$B$8,'25 02 2020'!$B$15)</c:f>
              <c:strCache>
                <c:ptCount val="2"/>
                <c:pt idx="0">
                  <c:v>Total 2017-2018</c:v>
                </c:pt>
                <c:pt idx="1">
                  <c:v>Total 2018-2019</c:v>
                </c:pt>
              </c:strCache>
            </c:strRef>
          </c:cat>
          <c:val>
            <c:numRef>
              <c:f>('25 02 2020'!$G$8,'25 02 2020'!$G$15)</c:f>
              <c:numCache>
                <c:formatCode>#,##0.00</c:formatCode>
                <c:ptCount val="2"/>
                <c:pt idx="0">
                  <c:v>90.092742529074044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D2-4830-BFB2-538D0FC8BF30}"/>
            </c:ext>
          </c:extLst>
        </c:ser>
        <c:ser>
          <c:idx val="5"/>
          <c:order val="5"/>
          <c:tx>
            <c:strRef>
              <c:f>'25 02 2020'!$H$4</c:f>
              <c:strCache>
                <c:ptCount val="1"/>
                <c:pt idx="0">
                  <c:v>5.1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('25 02 2020'!$B$8,'25 02 2020'!$B$15)</c:f>
              <c:strCache>
                <c:ptCount val="2"/>
                <c:pt idx="0">
                  <c:v>Total 2017-2018</c:v>
                </c:pt>
                <c:pt idx="1">
                  <c:v>Total 2018-2019</c:v>
                </c:pt>
              </c:strCache>
            </c:strRef>
          </c:cat>
          <c:val>
            <c:numRef>
              <c:f>('25 02 2020'!$H$8,'25 02 2020'!$H$15)</c:f>
              <c:numCache>
                <c:formatCode>#,##0.00</c:formatCode>
                <c:ptCount val="2"/>
                <c:pt idx="0">
                  <c:v>458128.57222624135</c:v>
                </c:pt>
                <c:pt idx="1">
                  <c:v>26746.290558928198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D2-4830-BFB2-538D0FC8BF30}"/>
            </c:ext>
          </c:extLst>
        </c:ser>
        <c:ser>
          <c:idx val="6"/>
          <c:order val="6"/>
          <c:tx>
            <c:strRef>
              <c:f>'25 02 2020'!$I$4</c:f>
              <c:strCache>
                <c:ptCount val="1"/>
                <c:pt idx="0">
                  <c:v>8.3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('25 02 2020'!$B$8,'25 02 2020'!$B$15)</c:f>
              <c:strCache>
                <c:ptCount val="2"/>
                <c:pt idx="0">
                  <c:v>Total 2017-2018</c:v>
                </c:pt>
                <c:pt idx="1">
                  <c:v>Total 2018-2019</c:v>
                </c:pt>
              </c:strCache>
            </c:strRef>
          </c:cat>
          <c:val>
            <c:numRef>
              <c:f>('25 02 2020'!$I$8,'25 02 2020'!$I$15)</c:f>
              <c:numCache>
                <c:formatCode>#,##0.00</c:formatCode>
                <c:ptCount val="2"/>
                <c:pt idx="0">
                  <c:v>37825.179247334439</c:v>
                </c:pt>
                <c:pt idx="1">
                  <c:v>2753012.8674523761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D2-4830-BFB2-538D0FC8BF30}"/>
            </c:ext>
          </c:extLst>
        </c:ser>
        <c:ser>
          <c:idx val="7"/>
          <c:order val="7"/>
          <c:tx>
            <c:strRef>
              <c:f>'25 02 2020'!$J$4</c:f>
              <c:strCache>
                <c:ptCount val="1"/>
                <c:pt idx="0">
                  <c:v>8.5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('25 02 2020'!$B$8,'25 02 2020'!$B$15)</c:f>
              <c:strCache>
                <c:ptCount val="2"/>
                <c:pt idx="0">
                  <c:v>Total 2017-2018</c:v>
                </c:pt>
                <c:pt idx="1">
                  <c:v>Total 2018-2019</c:v>
                </c:pt>
              </c:strCache>
            </c:strRef>
          </c:cat>
          <c:val>
            <c:numRef>
              <c:f>('25 02 2020'!$J$8,'25 02 2020'!$J$15)</c:f>
              <c:numCache>
                <c:formatCode>#,##0.00</c:formatCode>
                <c:ptCount val="2"/>
                <c:pt idx="0">
                  <c:v>0</c:v>
                </c:pt>
                <c:pt idx="1">
                  <c:v>2174.1657944316516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D2-4830-BFB2-538D0FC8BF30}"/>
            </c:ext>
          </c:extLst>
        </c:ser>
        <c:ser>
          <c:idx val="8"/>
          <c:order val="8"/>
          <c:tx>
            <c:strRef>
              <c:f>'25 02 2020'!$K$4</c:f>
              <c:strCache>
                <c:ptCount val="1"/>
                <c:pt idx="0">
                  <c:v>8.7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('25 02 2020'!$B$8,'25 02 2020'!$B$15)</c:f>
              <c:strCache>
                <c:ptCount val="2"/>
                <c:pt idx="0">
                  <c:v>Total 2017-2018</c:v>
                </c:pt>
                <c:pt idx="1">
                  <c:v>Total 2018-2019</c:v>
                </c:pt>
              </c:strCache>
            </c:strRef>
          </c:cat>
          <c:val>
            <c:numRef>
              <c:f>('25 02 2020'!$K$8,'25 02 2020'!$K$15)</c:f>
              <c:numCache>
                <c:formatCode>#,##0.00</c:formatCode>
                <c:ptCount val="2"/>
                <c:pt idx="0">
                  <c:v>216980.54720195159</c:v>
                </c:pt>
                <c:pt idx="1">
                  <c:v>104910.61335566254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BD2-4830-BFB2-538D0FC8BF30}"/>
            </c:ext>
          </c:extLst>
        </c:ser>
        <c:ser>
          <c:idx val="9"/>
          <c:order val="9"/>
          <c:tx>
            <c:strRef>
              <c:f>'25 02 2020'!$L$4</c:f>
              <c:strCache>
                <c:ptCount val="1"/>
                <c:pt idx="0">
                  <c:v>8.9.a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('25 02 2020'!$B$8,'25 02 2020'!$B$15)</c:f>
              <c:strCache>
                <c:ptCount val="2"/>
                <c:pt idx="0">
                  <c:v>Total 2017-2018</c:v>
                </c:pt>
                <c:pt idx="1">
                  <c:v>Total 2018-2019</c:v>
                </c:pt>
              </c:strCache>
            </c:strRef>
          </c:cat>
          <c:val>
            <c:numRef>
              <c:f>('25 02 2020'!$L$8,'25 02 2020'!$L$15)</c:f>
              <c:numCache>
                <c:formatCode>#,##0.00</c:formatCode>
                <c:ptCount val="2"/>
                <c:pt idx="0">
                  <c:v>42485.02560682215</c:v>
                </c:pt>
                <c:pt idx="1">
                  <c:v>94322.036818086664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D2-4830-BFB2-538D0FC8BF30}"/>
            </c:ext>
          </c:extLst>
        </c:ser>
        <c:ser>
          <c:idx val="10"/>
          <c:order val="10"/>
          <c:tx>
            <c:strRef>
              <c:f>'25 02 2020'!$M$4</c:f>
              <c:strCache>
                <c:ptCount val="1"/>
                <c:pt idx="0">
                  <c:v>8.9.b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('25 02 2020'!$B$8,'25 02 2020'!$B$15)</c:f>
              <c:strCache>
                <c:ptCount val="2"/>
                <c:pt idx="0">
                  <c:v>Total 2017-2018</c:v>
                </c:pt>
                <c:pt idx="1">
                  <c:v>Total 2018-2019</c:v>
                </c:pt>
              </c:strCache>
            </c:strRef>
          </c:cat>
          <c:val>
            <c:numRef>
              <c:f>('25 02 2020'!$M$8,'25 02 2020'!$M$15)</c:f>
              <c:numCache>
                <c:formatCode>#,##0.00</c:formatCode>
                <c:ptCount val="2"/>
                <c:pt idx="0">
                  <c:v>8144.1241204180787</c:v>
                </c:pt>
                <c:pt idx="1">
                  <c:v>2054.0686749005649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2-4830-BFB2-538D0FC8BF30}"/>
            </c:ext>
          </c:extLst>
        </c:ser>
        <c:ser>
          <c:idx val="11"/>
          <c:order val="11"/>
          <c:tx>
            <c:strRef>
              <c:f>'25 02 2020'!$N$4</c:f>
              <c:strCache>
                <c:ptCount val="1"/>
                <c:pt idx="0">
                  <c:v>8.9.c 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('25 02 2020'!$B$8,'25 02 2020'!$B$15)</c:f>
              <c:strCache>
                <c:ptCount val="2"/>
                <c:pt idx="0">
                  <c:v>Total 2017-2018</c:v>
                </c:pt>
                <c:pt idx="1">
                  <c:v>Total 2018-2019</c:v>
                </c:pt>
              </c:strCache>
            </c:strRef>
          </c:cat>
          <c:val>
            <c:numRef>
              <c:f>('25 02 2020'!$N$8,'25 02 2020'!$N$15)</c:f>
              <c:numCache>
                <c:formatCode>#,##0.00</c:formatCode>
                <c:ptCount val="2"/>
                <c:pt idx="0">
                  <c:v>84878.414754684447</c:v>
                </c:pt>
                <c:pt idx="1">
                  <c:v>17557.49005652083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BD2-4830-BFB2-538D0FC8BF30}"/>
            </c:ext>
          </c:extLst>
        </c:ser>
        <c:ser>
          <c:idx val="12"/>
          <c:order val="12"/>
          <c:tx>
            <c:strRef>
              <c:f>'25 02 2020'!$O$4</c:f>
              <c:strCache>
                <c:ptCount val="1"/>
                <c:pt idx="0">
                  <c:v>8.9.d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('25 02 2020'!$B$8,'25 02 2020'!$B$15)</c:f>
              <c:strCache>
                <c:ptCount val="2"/>
                <c:pt idx="0">
                  <c:v>Total 2017-2018</c:v>
                </c:pt>
                <c:pt idx="1">
                  <c:v>Total 2018-2019</c:v>
                </c:pt>
              </c:strCache>
            </c:strRef>
          </c:cat>
          <c:val>
            <c:numRef>
              <c:f>('25 02 2020'!$O$8,'25 02 2020'!$O$15)</c:f>
              <c:numCache>
                <c:formatCode>#,##0.00</c:formatCode>
                <c:ptCount val="2"/>
                <c:pt idx="0">
                  <c:v>0</c:v>
                </c:pt>
                <c:pt idx="1">
                  <c:v>16790.500314004606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BD2-4830-BFB2-538D0FC8BF30}"/>
            </c:ext>
          </c:extLst>
        </c:ser>
        <c:ser>
          <c:idx val="13"/>
          <c:order val="13"/>
          <c:tx>
            <c:strRef>
              <c:f>'25 02 2020'!$P$4</c:f>
              <c:strCache>
                <c:ptCount val="1"/>
                <c:pt idx="0">
                  <c:v>13.1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('25 02 2020'!$B$8,'25 02 2020'!$B$15)</c:f>
              <c:strCache>
                <c:ptCount val="2"/>
                <c:pt idx="0">
                  <c:v>Total 2017-2018</c:v>
                </c:pt>
                <c:pt idx="1">
                  <c:v>Total 2018-2019</c:v>
                </c:pt>
              </c:strCache>
            </c:strRef>
          </c:cat>
          <c:val>
            <c:numRef>
              <c:f>('25 02 2020'!$P$8,'25 02 2020'!$P$15)</c:f>
              <c:numCache>
                <c:formatCode>#,##0.00</c:formatCode>
                <c:ptCount val="2"/>
                <c:pt idx="0">
                  <c:v>1974.55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D2-4830-BFB2-538D0FC8B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6470096"/>
        <c:axId val="358154048"/>
        <c:axId val="0"/>
      </c:bar3DChart>
      <c:catAx>
        <c:axId val="75647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358154048"/>
        <c:crosses val="autoZero"/>
        <c:auto val="1"/>
        <c:lblAlgn val="ctr"/>
        <c:lblOffset val="100"/>
        <c:noMultiLvlLbl val="0"/>
      </c:catAx>
      <c:valAx>
        <c:axId val="35815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75647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6875675-A09F-46BF-9F5E-B76CED64B59B}">
  <sheetPr/>
  <sheetViews>
    <sheetView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490538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EF2708-66C8-4718-800B-404555E03A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416034</xdr:colOff>
      <xdr:row>0</xdr:row>
      <xdr:rowOff>0</xdr:rowOff>
    </xdr:from>
    <xdr:to>
      <xdr:col>34</xdr:col>
      <xdr:colOff>317500</xdr:colOff>
      <xdr:row>15</xdr:row>
      <xdr:rowOff>10949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45B46C1-1148-43CA-A211-8F8B3F70C6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440531</xdr:colOff>
      <xdr:row>16</xdr:row>
      <xdr:rowOff>84521</xdr:rowOff>
    </xdr:from>
    <xdr:to>
      <xdr:col>34</xdr:col>
      <xdr:colOff>309562</xdr:colOff>
      <xdr:row>34</xdr:row>
      <xdr:rowOff>59532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3C540-FCDA-4B45-8507-1FDAF7F964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165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7F2CB2-98EB-406D-BB41-073F9E44651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88181-15B2-45D5-BC1D-EC8CD2464F5B}">
  <dimension ref="B3:S43"/>
  <sheetViews>
    <sheetView tabSelected="1" topLeftCell="A13" zoomScale="68" zoomScaleNormal="68" workbookViewId="0">
      <selection activeCell="F33" sqref="F33"/>
    </sheetView>
  </sheetViews>
  <sheetFormatPr defaultRowHeight="15" x14ac:dyDescent="0.25"/>
  <cols>
    <col min="2" max="2" width="37.28515625" customWidth="1"/>
    <col min="3" max="3" width="13" bestFit="1" customWidth="1"/>
    <col min="4" max="4" width="13" customWidth="1"/>
    <col min="5" max="5" width="14.5703125" customWidth="1"/>
    <col min="6" max="6" width="12.28515625" customWidth="1"/>
    <col min="7" max="7" width="16" customWidth="1"/>
    <col min="8" max="9" width="13" bestFit="1" customWidth="1"/>
    <col min="10" max="10" width="12.7109375" customWidth="1"/>
    <col min="11" max="11" width="13" bestFit="1" customWidth="1"/>
    <col min="12" max="13" width="13" customWidth="1"/>
    <col min="14" max="15" width="13.5703125" customWidth="1"/>
    <col min="16" max="16" width="14.7109375" customWidth="1"/>
    <col min="17" max="17" width="13" bestFit="1" customWidth="1"/>
    <col min="18" max="18" width="10.5703125" style="10" customWidth="1"/>
    <col min="19" max="19" width="0" hidden="1" customWidth="1"/>
  </cols>
  <sheetData>
    <row r="3" spans="2:19" ht="18.75" x14ac:dyDescent="0.3">
      <c r="B3" s="38" t="s">
        <v>39</v>
      </c>
    </row>
    <row r="4" spans="2:19" ht="45" x14ac:dyDescent="0.25">
      <c r="B4" s="6" t="s">
        <v>17</v>
      </c>
      <c r="C4" s="4" t="s">
        <v>4</v>
      </c>
      <c r="D4" s="4" t="s">
        <v>5</v>
      </c>
      <c r="E4" s="4" t="s">
        <v>9</v>
      </c>
      <c r="F4" s="4" t="s">
        <v>22</v>
      </c>
      <c r="G4" s="4" t="s">
        <v>3</v>
      </c>
      <c r="H4" s="4" t="s">
        <v>6</v>
      </c>
      <c r="I4" s="4" t="s">
        <v>7</v>
      </c>
      <c r="J4" s="4" t="s">
        <v>11</v>
      </c>
      <c r="K4" s="4" t="s">
        <v>8</v>
      </c>
      <c r="L4" s="4" t="s">
        <v>18</v>
      </c>
      <c r="M4" s="13" t="s">
        <v>21</v>
      </c>
      <c r="N4" s="4" t="s">
        <v>19</v>
      </c>
      <c r="O4" s="4" t="s">
        <v>35</v>
      </c>
      <c r="P4" s="4" t="s">
        <v>10</v>
      </c>
      <c r="Q4" s="4" t="s">
        <v>16</v>
      </c>
      <c r="R4" s="8"/>
      <c r="S4" s="5" t="s">
        <v>15</v>
      </c>
    </row>
    <row r="5" spans="2:19" ht="45" x14ac:dyDescent="0.25">
      <c r="B5" s="7" t="s">
        <v>12</v>
      </c>
      <c r="C5" s="2">
        <f>34917.35/S5</f>
        <v>7343.1368425480014</v>
      </c>
      <c r="D5" s="14">
        <f>528282.19/S5</f>
        <v>111098.01896910685</v>
      </c>
      <c r="E5" s="14">
        <v>0</v>
      </c>
      <c r="F5" s="14">
        <v>0</v>
      </c>
      <c r="G5" s="14">
        <f>428.4/S5</f>
        <v>90.092742529074044</v>
      </c>
      <c r="H5" s="14">
        <f>2173495.07/S5</f>
        <v>457087.1422262413</v>
      </c>
      <c r="I5" s="14">
        <f>174732.28/S5</f>
        <v>36746.28924733444</v>
      </c>
      <c r="J5" s="14">
        <v>0</v>
      </c>
      <c r="K5" s="14">
        <f>1031764.2/S5</f>
        <v>216980.54720195159</v>
      </c>
      <c r="L5" s="14">
        <f>174816/S5</f>
        <v>36763.895606822152</v>
      </c>
      <c r="M5" s="14">
        <f>38519.04/S5</f>
        <v>8100.5741204180786</v>
      </c>
      <c r="N5" s="14">
        <f>403605.35/S5</f>
        <v>84878.414754684447</v>
      </c>
      <c r="O5" s="14">
        <v>0</v>
      </c>
      <c r="P5" s="14">
        <v>0</v>
      </c>
      <c r="Q5" s="17">
        <f>SUM(C5:P5)</f>
        <v>959088.11171163584</v>
      </c>
      <c r="R5" s="9"/>
      <c r="S5" s="11">
        <v>4.7550999999999997</v>
      </c>
    </row>
    <row r="6" spans="2:19" ht="60" x14ac:dyDescent="0.25">
      <c r="B6" s="7" t="s">
        <v>14</v>
      </c>
      <c r="C6" s="2">
        <v>0</v>
      </c>
      <c r="D6" s="14">
        <v>2724.12</v>
      </c>
      <c r="E6" s="14">
        <v>0</v>
      </c>
      <c r="F6" s="14">
        <v>0</v>
      </c>
      <c r="G6" s="14">
        <v>0</v>
      </c>
      <c r="H6" s="14">
        <v>509.65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3">
        <f>SUM(C6:P6)</f>
        <v>3233.77</v>
      </c>
      <c r="R6" s="9"/>
    </row>
    <row r="7" spans="2:19" ht="45" x14ac:dyDescent="0.25">
      <c r="B7" s="7" t="s">
        <v>13</v>
      </c>
      <c r="C7" s="2">
        <v>0</v>
      </c>
      <c r="D7" s="14">
        <v>9313.7999999999993</v>
      </c>
      <c r="E7" s="14">
        <v>10715.47</v>
      </c>
      <c r="F7" s="14">
        <v>0</v>
      </c>
      <c r="G7" s="14">
        <v>0</v>
      </c>
      <c r="H7" s="14">
        <v>531.78</v>
      </c>
      <c r="I7" s="14">
        <v>1078.8900000000001</v>
      </c>
      <c r="J7" s="14">
        <v>0</v>
      </c>
      <c r="K7" s="14">
        <v>0</v>
      </c>
      <c r="L7" s="14">
        <v>5721.13</v>
      </c>
      <c r="M7" s="14">
        <v>43.55</v>
      </c>
      <c r="N7" s="14">
        <v>0</v>
      </c>
      <c r="O7" s="14">
        <v>0</v>
      </c>
      <c r="P7" s="14">
        <v>1974.55</v>
      </c>
      <c r="Q7" s="3">
        <f>SUM(C7:P7)</f>
        <v>29379.169999999995</v>
      </c>
      <c r="R7" s="9"/>
    </row>
    <row r="8" spans="2:19" ht="18.75" x14ac:dyDescent="0.3">
      <c r="B8" s="15" t="s">
        <v>23</v>
      </c>
      <c r="C8" s="1">
        <f>C5+C6+C7</f>
        <v>7343.1368425480014</v>
      </c>
      <c r="D8" s="37">
        <f t="shared" ref="D8:Q8" si="0">D5+D6+D7</f>
        <v>123135.93896910685</v>
      </c>
      <c r="E8" s="37">
        <f t="shared" si="0"/>
        <v>10715.47</v>
      </c>
      <c r="F8" s="37">
        <f t="shared" si="0"/>
        <v>0</v>
      </c>
      <c r="G8" s="37">
        <f t="shared" si="0"/>
        <v>90.092742529074044</v>
      </c>
      <c r="H8" s="37">
        <f t="shared" si="0"/>
        <v>458128.57222624135</v>
      </c>
      <c r="I8" s="37">
        <f t="shared" si="0"/>
        <v>37825.179247334439</v>
      </c>
      <c r="J8" s="37">
        <f t="shared" si="0"/>
        <v>0</v>
      </c>
      <c r="K8" s="37">
        <f t="shared" si="0"/>
        <v>216980.54720195159</v>
      </c>
      <c r="L8" s="37">
        <f t="shared" si="0"/>
        <v>42485.02560682215</v>
      </c>
      <c r="M8" s="37">
        <f t="shared" si="0"/>
        <v>8144.1241204180787</v>
      </c>
      <c r="N8" s="37">
        <f t="shared" si="0"/>
        <v>84878.414754684447</v>
      </c>
      <c r="O8" s="37">
        <f t="shared" si="0"/>
        <v>0</v>
      </c>
      <c r="P8" s="37">
        <f t="shared" si="0"/>
        <v>1974.55</v>
      </c>
      <c r="Q8" s="1">
        <f t="shared" si="0"/>
        <v>991701.0517116359</v>
      </c>
    </row>
    <row r="9" spans="2:19" x14ac:dyDescent="0.25">
      <c r="C9" s="1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2:19" ht="18.75" x14ac:dyDescent="0.3">
      <c r="B10" s="38" t="s">
        <v>40</v>
      </c>
      <c r="C10" s="1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2:19" ht="37.5" x14ac:dyDescent="0.25">
      <c r="B11" s="6" t="s">
        <v>20</v>
      </c>
      <c r="C11" s="4" t="s">
        <v>4</v>
      </c>
      <c r="D11" s="13" t="s">
        <v>5</v>
      </c>
      <c r="E11" s="13" t="s">
        <v>9</v>
      </c>
      <c r="F11" s="13" t="s">
        <v>22</v>
      </c>
      <c r="G11" s="13" t="s">
        <v>3</v>
      </c>
      <c r="H11" s="13" t="s">
        <v>6</v>
      </c>
      <c r="I11" s="13" t="s">
        <v>7</v>
      </c>
      <c r="J11" s="13" t="s">
        <v>11</v>
      </c>
      <c r="K11" s="13" t="s">
        <v>8</v>
      </c>
      <c r="L11" s="13" t="s">
        <v>18</v>
      </c>
      <c r="M11" s="13" t="s">
        <v>21</v>
      </c>
      <c r="N11" s="13" t="s">
        <v>19</v>
      </c>
      <c r="O11" s="13" t="s">
        <v>35</v>
      </c>
      <c r="P11" s="13" t="s">
        <v>10</v>
      </c>
      <c r="Q11" s="4" t="s">
        <v>16</v>
      </c>
    </row>
    <row r="12" spans="2:19" ht="45" x14ac:dyDescent="0.25">
      <c r="B12" s="7" t="s">
        <v>12</v>
      </c>
      <c r="C12" s="2">
        <f>0/S12</f>
        <v>0</v>
      </c>
      <c r="D12" s="14">
        <f>22500/S12</f>
        <v>4710.0690810131882</v>
      </c>
      <c r="E12" s="14">
        <v>0</v>
      </c>
      <c r="F12" s="14">
        <v>0</v>
      </c>
      <c r="G12" s="14">
        <f>0/S12</f>
        <v>0</v>
      </c>
      <c r="H12" s="14">
        <f>127767.03/S12</f>
        <v>26746.290558928198</v>
      </c>
      <c r="I12" s="14">
        <f>11069.3/S12</f>
        <v>2317.2074523759679</v>
      </c>
      <c r="J12" s="14">
        <f>10385.99/S12</f>
        <v>2174.1657944316516</v>
      </c>
      <c r="K12" s="14">
        <f>501158/S12</f>
        <v>104910.61335566254</v>
      </c>
      <c r="L12" s="14">
        <f>167708.99/S12</f>
        <v>35107.596818086662</v>
      </c>
      <c r="M12" s="14">
        <f>8184.38/S12</f>
        <v>1713.2886749005652</v>
      </c>
      <c r="N12" s="14">
        <f>83872.13/S12</f>
        <v>17557.49005652083</v>
      </c>
      <c r="O12" s="14">
        <f>80208.22/S12</f>
        <v>16790.500314004606</v>
      </c>
      <c r="P12" s="14">
        <v>0</v>
      </c>
      <c r="Q12" s="3">
        <f>SUM(C12:P12)</f>
        <v>212027.22210592421</v>
      </c>
      <c r="S12" s="12">
        <v>4.7770000000000001</v>
      </c>
    </row>
    <row r="13" spans="2:19" ht="60" x14ac:dyDescent="0.25">
      <c r="B13" s="7" t="s">
        <v>14</v>
      </c>
      <c r="C13" s="14">
        <v>0</v>
      </c>
      <c r="D13" s="14">
        <v>6523.74</v>
      </c>
      <c r="E13" s="14">
        <v>0</v>
      </c>
      <c r="F13" s="14">
        <v>0</v>
      </c>
      <c r="G13" s="14">
        <v>0</v>
      </c>
      <c r="H13" s="14">
        <v>0</v>
      </c>
      <c r="I13" s="14">
        <v>518.48</v>
      </c>
      <c r="J13" s="14">
        <v>0</v>
      </c>
      <c r="K13" s="14">
        <v>0</v>
      </c>
      <c r="L13" s="14">
        <v>251.76</v>
      </c>
      <c r="M13" s="14">
        <v>49.33</v>
      </c>
      <c r="N13" s="14">
        <v>0</v>
      </c>
      <c r="O13" s="14">
        <v>0</v>
      </c>
      <c r="P13" s="14">
        <v>0</v>
      </c>
      <c r="Q13" s="3">
        <f>SUM(C13:P13)</f>
        <v>7343.3099999999995</v>
      </c>
    </row>
    <row r="14" spans="2:19" ht="45" x14ac:dyDescent="0.25">
      <c r="B14" s="7" t="s">
        <v>13</v>
      </c>
      <c r="C14" s="14">
        <v>3074902.27</v>
      </c>
      <c r="D14" s="14">
        <v>871.19</v>
      </c>
      <c r="E14" s="14">
        <v>0</v>
      </c>
      <c r="F14" s="14">
        <v>9352.4599999999991</v>
      </c>
      <c r="G14" s="14">
        <v>0</v>
      </c>
      <c r="H14" s="14">
        <v>0</v>
      </c>
      <c r="I14" s="14">
        <v>2750177.18</v>
      </c>
      <c r="J14" s="14">
        <v>0</v>
      </c>
      <c r="K14" s="14">
        <v>0</v>
      </c>
      <c r="L14" s="14">
        <v>58962.68</v>
      </c>
      <c r="M14" s="14">
        <v>291.45</v>
      </c>
      <c r="N14" s="14">
        <v>0</v>
      </c>
      <c r="O14" s="14">
        <v>0</v>
      </c>
      <c r="P14" s="14">
        <v>0</v>
      </c>
      <c r="Q14" s="3">
        <f>SUM(C14:P14)</f>
        <v>5894557.2299999995</v>
      </c>
    </row>
    <row r="15" spans="2:19" ht="18.75" x14ac:dyDescent="0.3">
      <c r="B15" s="16" t="s">
        <v>24</v>
      </c>
      <c r="C15" s="1">
        <f>C12+C13+C14</f>
        <v>3074902.27</v>
      </c>
      <c r="D15" s="37">
        <f t="shared" ref="D15" si="1">D12+D13+D14</f>
        <v>12104.999081013188</v>
      </c>
      <c r="E15" s="37">
        <f t="shared" ref="E15" si="2">E12+E13+E14</f>
        <v>0</v>
      </c>
      <c r="F15" s="37">
        <f t="shared" ref="F15" si="3">F12+F13+F14</f>
        <v>9352.4599999999991</v>
      </c>
      <c r="G15" s="37">
        <f t="shared" ref="G15" si="4">G12+G13+G14</f>
        <v>0</v>
      </c>
      <c r="H15" s="37">
        <f t="shared" ref="H15" si="5">H12+H13+H14</f>
        <v>26746.290558928198</v>
      </c>
      <c r="I15" s="37">
        <f t="shared" ref="I15" si="6">I12+I13+I14</f>
        <v>2753012.8674523761</v>
      </c>
      <c r="J15" s="37">
        <f t="shared" ref="J15" si="7">J12+J13+J14</f>
        <v>2174.1657944316516</v>
      </c>
      <c r="K15" s="37">
        <f t="shared" ref="K15" si="8">K12+K13+K14</f>
        <v>104910.61335566254</v>
      </c>
      <c r="L15" s="37">
        <f t="shared" ref="L15" si="9">L12+L13+L14</f>
        <v>94322.036818086664</v>
      </c>
      <c r="M15" s="37">
        <f t="shared" ref="M15" si="10">M12+M13+M14</f>
        <v>2054.0686749005649</v>
      </c>
      <c r="N15" s="37">
        <f t="shared" ref="N15" si="11">N12+N13+N14</f>
        <v>17557.49005652083</v>
      </c>
      <c r="O15" s="37">
        <f t="shared" ref="O15" si="12">O12+O13+O14</f>
        <v>16790.500314004606</v>
      </c>
      <c r="P15" s="37">
        <f t="shared" ref="P15" si="13">P12+P13+P14</f>
        <v>0</v>
      </c>
      <c r="Q15" s="1">
        <f t="shared" ref="Q15" si="14">Q12+Q13+Q14</f>
        <v>6113927.7621059241</v>
      </c>
    </row>
    <row r="16" spans="2:19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9" spans="2:16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18.75" x14ac:dyDescent="0.3">
      <c r="B21" s="38" t="s">
        <v>41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54.75" customHeight="1" x14ac:dyDescent="0.25">
      <c r="B22" s="45" t="s">
        <v>38</v>
      </c>
      <c r="C22" s="42" t="s">
        <v>26</v>
      </c>
      <c r="D22" s="43"/>
      <c r="E22" s="43"/>
      <c r="F22" s="43"/>
      <c r="G22" s="44"/>
      <c r="H22" s="41" t="s">
        <v>27</v>
      </c>
      <c r="I22" s="41"/>
      <c r="J22" s="41"/>
      <c r="K22" s="41"/>
      <c r="L22" s="41"/>
      <c r="M22" s="41"/>
      <c r="N22" s="41"/>
      <c r="O22" s="41"/>
      <c r="P22" s="41"/>
    </row>
    <row r="23" spans="2:16" ht="26.25" customHeight="1" x14ac:dyDescent="0.25">
      <c r="B23" s="46"/>
      <c r="C23" s="36" t="s">
        <v>4</v>
      </c>
      <c r="D23" s="36" t="s">
        <v>5</v>
      </c>
      <c r="E23" s="36" t="s">
        <v>9</v>
      </c>
      <c r="F23" s="36" t="s">
        <v>22</v>
      </c>
      <c r="G23" s="36" t="s">
        <v>3</v>
      </c>
      <c r="H23" s="36" t="s">
        <v>6</v>
      </c>
      <c r="I23" s="36" t="s">
        <v>7</v>
      </c>
      <c r="J23" s="36" t="s">
        <v>11</v>
      </c>
      <c r="K23" s="36" t="s">
        <v>8</v>
      </c>
      <c r="L23" s="36" t="s">
        <v>18</v>
      </c>
      <c r="M23" s="36" t="s">
        <v>21</v>
      </c>
      <c r="N23" s="36" t="s">
        <v>19</v>
      </c>
      <c r="O23" s="36" t="s">
        <v>35</v>
      </c>
      <c r="P23" s="36" t="s">
        <v>10</v>
      </c>
    </row>
    <row r="24" spans="2:16" ht="204.75" customHeight="1" x14ac:dyDescent="0.25">
      <c r="B24" s="35" t="s">
        <v>37</v>
      </c>
      <c r="C24" s="39" t="s">
        <v>2</v>
      </c>
      <c r="D24" s="39" t="s">
        <v>1</v>
      </c>
      <c r="E24" s="39" t="s">
        <v>32</v>
      </c>
      <c r="F24" s="40" t="s">
        <v>33</v>
      </c>
      <c r="G24" s="40" t="s">
        <v>43</v>
      </c>
      <c r="H24" s="39" t="s">
        <v>25</v>
      </c>
      <c r="I24" s="39" t="s">
        <v>0</v>
      </c>
      <c r="J24" s="40" t="s">
        <v>34</v>
      </c>
      <c r="K24" s="40" t="s">
        <v>42</v>
      </c>
      <c r="L24" s="39" t="s">
        <v>28</v>
      </c>
      <c r="M24" s="39" t="s">
        <v>29</v>
      </c>
      <c r="N24" s="39" t="s">
        <v>30</v>
      </c>
      <c r="O24" s="39" t="s">
        <v>31</v>
      </c>
      <c r="P24" s="39" t="s">
        <v>36</v>
      </c>
    </row>
    <row r="25" spans="2:16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32" spans="2:16" x14ac:dyDescent="0.25">
      <c r="C32" s="18"/>
      <c r="D32" s="19"/>
      <c r="E32" s="19"/>
      <c r="F32" s="18"/>
      <c r="G32" s="18"/>
      <c r="H32" s="18"/>
    </row>
    <row r="33" spans="3:8" ht="16.5" x14ac:dyDescent="0.3">
      <c r="C33" s="33"/>
      <c r="D33" s="20"/>
      <c r="E33" s="21"/>
      <c r="F33" s="22"/>
      <c r="G33" s="23"/>
      <c r="H33" s="23"/>
    </row>
    <row r="34" spans="3:8" ht="16.5" x14ac:dyDescent="0.3">
      <c r="C34" s="33"/>
      <c r="D34" s="24"/>
      <c r="E34" s="21"/>
      <c r="F34" s="22"/>
      <c r="G34" s="23"/>
      <c r="H34" s="23"/>
    </row>
    <row r="35" spans="3:8" ht="16.5" x14ac:dyDescent="0.25">
      <c r="C35" s="33"/>
      <c r="D35" s="34"/>
      <c r="E35" s="34"/>
      <c r="F35" s="25"/>
      <c r="G35" s="18"/>
      <c r="H35" s="26"/>
    </row>
    <row r="36" spans="3:8" ht="16.5" x14ac:dyDescent="0.3">
      <c r="C36" s="33"/>
      <c r="D36" s="20"/>
      <c r="E36" s="21"/>
      <c r="F36" s="27"/>
      <c r="G36" s="28"/>
      <c r="H36" s="28"/>
    </row>
    <row r="37" spans="3:8" ht="16.5" x14ac:dyDescent="0.3">
      <c r="C37" s="33"/>
      <c r="D37" s="20"/>
      <c r="E37" s="21"/>
      <c r="F37" s="27"/>
      <c r="G37" s="28"/>
      <c r="H37" s="28"/>
    </row>
    <row r="38" spans="3:8" ht="16.5" x14ac:dyDescent="0.3">
      <c r="C38" s="33"/>
      <c r="D38" s="20"/>
      <c r="E38" s="21"/>
      <c r="F38" s="27"/>
      <c r="G38" s="28"/>
      <c r="H38" s="28"/>
    </row>
    <row r="39" spans="3:8" ht="16.5" x14ac:dyDescent="0.3">
      <c r="C39" s="33"/>
      <c r="D39" s="20"/>
      <c r="E39" s="21"/>
      <c r="F39" s="29"/>
      <c r="G39" s="28"/>
      <c r="H39" s="28"/>
    </row>
    <row r="40" spans="3:8" ht="16.5" x14ac:dyDescent="0.3">
      <c r="C40" s="33"/>
      <c r="D40" s="20"/>
      <c r="E40" s="21"/>
      <c r="F40" s="27"/>
      <c r="G40" s="28"/>
      <c r="H40" s="28"/>
    </row>
    <row r="41" spans="3:8" ht="16.5" x14ac:dyDescent="0.25">
      <c r="C41" s="33"/>
      <c r="D41" s="34"/>
      <c r="E41" s="34"/>
      <c r="F41" s="25"/>
      <c r="G41" s="30"/>
      <c r="H41" s="31"/>
    </row>
    <row r="42" spans="3:8" x14ac:dyDescent="0.25">
      <c r="C42" s="32"/>
      <c r="D42" s="32"/>
      <c r="E42" s="32"/>
      <c r="F42" s="32"/>
      <c r="G42" s="32"/>
      <c r="H42" s="32"/>
    </row>
    <row r="43" spans="3:8" x14ac:dyDescent="0.25">
      <c r="C43" s="32"/>
      <c r="D43" s="32"/>
      <c r="E43" s="32"/>
      <c r="F43" s="32"/>
      <c r="G43" s="32"/>
      <c r="H43" s="32"/>
    </row>
  </sheetData>
  <mergeCells count="3">
    <mergeCell ref="H22:P22"/>
    <mergeCell ref="C22:G22"/>
    <mergeCell ref="B22:B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25 02 2020</vt:lpstr>
      <vt:lpstr>Evolutie erori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2020-02-28T10:01:31Z</dcterms:modified>
</cp:coreProperties>
</file>