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/>
  <xr:revisionPtr revIDLastSave="0" documentId="13_ncr:1_{39E90643-5339-4DD2-8C17-96ED18E5E87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5 02 2021" sheetId="7" r:id="rId1"/>
    <sheet name="Evolutie erori" sheetId="8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7" l="1"/>
  <c r="D15" i="7"/>
  <c r="D8" i="7"/>
  <c r="R19" i="7" l="1"/>
  <c r="R22" i="7" s="1"/>
  <c r="Q19" i="7"/>
  <c r="Q22" i="7" s="1"/>
  <c r="P19" i="7"/>
  <c r="O19" i="7"/>
  <c r="O22" i="7" s="1"/>
  <c r="N19" i="7"/>
  <c r="L19" i="7"/>
  <c r="J19" i="7"/>
  <c r="G22" i="7"/>
  <c r="G19" i="7"/>
  <c r="G8" i="7"/>
  <c r="G15" i="7"/>
  <c r="E19" i="7"/>
  <c r="E22" i="7" s="1"/>
  <c r="C19" i="7"/>
  <c r="C22" i="7" s="1"/>
  <c r="N22" i="7"/>
  <c r="M22" i="7"/>
  <c r="H22" i="7"/>
  <c r="F22" i="7"/>
  <c r="S21" i="7"/>
  <c r="S20" i="7"/>
  <c r="P22" i="7"/>
  <c r="L22" i="7"/>
  <c r="K22" i="7"/>
  <c r="J22" i="7"/>
  <c r="I19" i="7"/>
  <c r="I22" i="7" s="1"/>
  <c r="R15" i="7"/>
  <c r="H15" i="7"/>
  <c r="F15" i="7"/>
  <c r="F8" i="7"/>
  <c r="H8" i="7"/>
  <c r="L8" i="7"/>
  <c r="Q8" i="7"/>
  <c r="R8" i="7"/>
  <c r="S19" i="7" l="1"/>
  <c r="S22" i="7" s="1"/>
  <c r="Q12" i="7"/>
  <c r="Q15" i="7" s="1"/>
  <c r="E12" i="7"/>
  <c r="E15" i="7" s="1"/>
  <c r="P12" i="7"/>
  <c r="P15" i="7" s="1"/>
  <c r="O12" i="7"/>
  <c r="O15" i="7" s="1"/>
  <c r="N12" i="7"/>
  <c r="N15" i="7" s="1"/>
  <c r="M12" i="7"/>
  <c r="M15" i="7" s="1"/>
  <c r="L12" i="7"/>
  <c r="L15" i="7" s="1"/>
  <c r="K12" i="7"/>
  <c r="K15" i="7" s="1"/>
  <c r="J12" i="7"/>
  <c r="J15" i="7" s="1"/>
  <c r="I12" i="7"/>
  <c r="I15" i="7" s="1"/>
  <c r="C12" i="7"/>
  <c r="C15" i="7" s="1"/>
  <c r="S14" i="7"/>
  <c r="S13" i="7"/>
  <c r="S12" i="7" l="1"/>
  <c r="S15" i="7" s="1"/>
  <c r="S7" i="7"/>
  <c r="S6" i="7"/>
  <c r="P5" i="7" l="1"/>
  <c r="P8" i="7" s="1"/>
  <c r="O5" i="7"/>
  <c r="O8" i="7" s="1"/>
  <c r="N5" i="7"/>
  <c r="N8" i="7" s="1"/>
  <c r="M5" i="7"/>
  <c r="M8" i="7" s="1"/>
  <c r="K5" i="7"/>
  <c r="K8" i="7" s="1"/>
  <c r="J5" i="7"/>
  <c r="J8" i="7" s="1"/>
  <c r="I5" i="7"/>
  <c r="I8" i="7" s="1"/>
  <c r="E5" i="7"/>
  <c r="E8" i="7" s="1"/>
  <c r="C5" i="7"/>
  <c r="C8" i="7" s="1"/>
  <c r="S5" i="7" l="1"/>
  <c r="S8" i="7" s="1"/>
</calcChain>
</file>

<file path=xl/sharedStrings.xml><?xml version="1.0" encoding="utf-8"?>
<sst xmlns="http://schemas.openxmlformats.org/spreadsheetml/2006/main" count="107" uniqueCount="50">
  <si>
    <t xml:space="preserve">cheltuieli care nu sunt legate de proiect </t>
  </si>
  <si>
    <t xml:space="preserve">divizarea artificială a contractelor de achiziții </t>
  </si>
  <si>
    <t xml:space="preserve">selectarea procedurii de negociere fără întrunirea condițiilor legale privind publicarea prealabilă a unui anunț de participare </t>
  </si>
  <si>
    <t>1.5</t>
  </si>
  <si>
    <t>1.1</t>
  </si>
  <si>
    <t>1.2</t>
  </si>
  <si>
    <t>5.1</t>
  </si>
  <si>
    <t>8.3</t>
  </si>
  <si>
    <t>8.7</t>
  </si>
  <si>
    <t>1.14</t>
  </si>
  <si>
    <t>13.1</t>
  </si>
  <si>
    <t>8.5</t>
  </si>
  <si>
    <t>erori detectate înainte de includerea cheltuielilor în aplicațiile de plată transmise CE</t>
  </si>
  <si>
    <t>erori aferente cheltuielilor declarate CE și retrase din conturi ulterior depunerii cererii finale de plată intermediară</t>
  </si>
  <si>
    <t>erori aferente cheltuielilor declarate CE și ajustate din aplicațiile de plată până la depunerea cererii finale de plată intermediară</t>
  </si>
  <si>
    <t>inforeuro febr 2019</t>
  </si>
  <si>
    <t>total</t>
  </si>
  <si>
    <t>Categorii erori 
anul contabil 2017 - 2018</t>
  </si>
  <si>
    <t xml:space="preserve">8.9.a </t>
  </si>
  <si>
    <t xml:space="preserve">8.9.c </t>
  </si>
  <si>
    <t>Categorii erori 
anul contabil 2018 - 2019</t>
  </si>
  <si>
    <t>8.9.b</t>
  </si>
  <si>
    <t>1.24</t>
  </si>
  <si>
    <t>Total 2017-2018</t>
  </si>
  <si>
    <t>Total 2018-2019</t>
  </si>
  <si>
    <t xml:space="preserve">cheltuieli neeligibile referitoare la pista de audit </t>
  </si>
  <si>
    <t>Cheltuieli neeligibile pentru abateri de la respectarea normelor în achiziții: reduceri procentuale/corecții financiare aplicate</t>
  </si>
  <si>
    <t>Cheltuieli neeligibile pentru alte tipuri de abateri</t>
  </si>
  <si>
    <t>cheltuieli neeligibile - referitoare la salariile echipei de management/experților</t>
  </si>
  <si>
    <t>cheltuieli neeligibile - referitoare la deplasări interne și externe</t>
  </si>
  <si>
    <t>cheltuieli neeligibile - depășiri ale bugetelor contractate (în afara bubetului contractului de finanțare ori în afara contractelor economice derulate)</t>
  </si>
  <si>
    <t>alte cheltuieli neeligibile - care nu respectă prevederile legale aplicabile</t>
  </si>
  <si>
    <t>criterii de selecție (sau specificații tehnice) modificate după deschiderea ofertelor sau aplicarea incorectă a acestora</t>
  </si>
  <si>
    <t>alte încălcări privind achizițiile</t>
  </si>
  <si>
    <t>TVA neeligibilă sau alte taxe neeligibile</t>
  </si>
  <si>
    <t>8.9.d</t>
  </si>
  <si>
    <t>Nerespectarea principiului bunei gestiuni financiare</t>
  </si>
  <si>
    <r>
      <t>Clasificare potrivit Anexei nr. 2 – „</t>
    </r>
    <r>
      <rPr>
        <i/>
        <sz val="10"/>
        <color theme="1"/>
        <rFont val="Trebuchet MS"/>
        <family val="2"/>
      </rPr>
      <t>Tipologia erorilor detectate în verificările de management</t>
    </r>
    <r>
      <rPr>
        <sz val="10"/>
        <color theme="1"/>
        <rFont val="Trebuchet MS"/>
        <family val="2"/>
      </rPr>
      <t>” la Ghidul (CE) EGESIF_15-0008-05 din 03/12/2018 – „O</t>
    </r>
    <r>
      <rPr>
        <i/>
        <sz val="10"/>
        <color theme="1"/>
        <rFont val="Trebuchet MS"/>
        <family val="2"/>
      </rPr>
      <t>rientări pentru statele membre pentru elaborarea Declarației de gestiune și rezumatului anual</t>
    </r>
    <r>
      <rPr>
        <sz val="10"/>
        <color theme="1"/>
        <rFont val="Trebuchet MS"/>
        <family val="2"/>
      </rPr>
      <t>”</t>
    </r>
  </si>
  <si>
    <t xml:space="preserve">Categorii erori 
</t>
  </si>
  <si>
    <t>Tabel 1</t>
  </si>
  <si>
    <t>Tabel 2</t>
  </si>
  <si>
    <t>Tabel 3</t>
  </si>
  <si>
    <t xml:space="preserve">beneficiar/partener neeligibil </t>
  </si>
  <si>
    <t xml:space="preserve">potențialii ofertanți/
candidați au avut la dispoziție un termen prea scurt pentru obținerea documentației de atribuire  sau restricții pentru obținerea documentației </t>
  </si>
  <si>
    <t>Total 2019-2020</t>
  </si>
  <si>
    <t>1.23</t>
  </si>
  <si>
    <t>1.11</t>
  </si>
  <si>
    <t>Tabel 4</t>
  </si>
  <si>
    <t>utilizarea de
- criterii de excludere, selecție, atribuire sau
- condițiile de executare a contractelor;
- specificatii tehnice
care nu sunt discriminatorii în sensul tipului anterior neregulă, dar încă restricționează accesul operatorilor economici</t>
  </si>
  <si>
    <t>modificări ale elementelor contractuale prevăzute în anunțul de participare sau în caietul de sarcini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</si>
</sst>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rgb="FF000000"/>
      <name val="Trebuchet MS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rgb="FFFF0000"/>
      <name val="Trebuchet MS"/>
      <family val="2"/>
    </font>
    <font>
      <sz val="11"/>
      <color rgb="FFFF0000"/>
      <name val="Trebuchet MS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/>
    <xf numFmtId="49" fontId="4" fillId="2" borderId="1" xfId="0" applyNumberFormat="1" applyFont="1" applyFill="1" applyBorder="1"/>
    <xf numFmtId="49" fontId="0" fillId="0" borderId="0" xfId="0" applyNumberFormat="1" applyAlignment="1">
      <alignment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9" fontId="4" fillId="0" borderId="0" xfId="0" applyNumberFormat="1" applyFont="1" applyFill="1" applyBorder="1"/>
    <xf numFmtId="4" fontId="4" fillId="0" borderId="0" xfId="0" applyNumberFormat="1" applyFont="1" applyFill="1" applyBorder="1"/>
    <xf numFmtId="0" fontId="0" fillId="0" borderId="0" xfId="0" applyFill="1"/>
    <xf numFmtId="164" fontId="0" fillId="0" borderId="0" xfId="0" applyNumberFormat="1" applyFill="1" applyBorder="1"/>
    <xf numFmtId="164" fontId="0" fillId="0" borderId="0" xfId="0" applyNumberFormat="1"/>
    <xf numFmtId="49" fontId="11" fillId="2" borderId="1" xfId="0" applyNumberFormat="1" applyFont="1" applyFill="1" applyBorder="1"/>
    <xf numFmtId="4" fontId="12" fillId="0" borderId="1" xfId="0" applyNumberFormat="1" applyFont="1" applyBorder="1"/>
    <xf numFmtId="0" fontId="10" fillId="0" borderId="0" xfId="0" applyFont="1" applyFill="1" applyBorder="1" applyAlignment="1">
      <alignment horizontal="right" wrapText="1"/>
    </xf>
    <xf numFmtId="0" fontId="10" fillId="0" borderId="0" xfId="0" applyFont="1" applyAlignment="1">
      <alignment horizontal="right"/>
    </xf>
    <xf numFmtId="4" fontId="11" fillId="0" borderId="1" xfId="0" applyNumberFormat="1" applyFont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 wrapText="1"/>
    </xf>
    <xf numFmtId="10" fontId="0" fillId="0" borderId="0" xfId="0" applyNumberFormat="1" applyFill="1" applyBorder="1" applyAlignment="1">
      <alignment vertical="center"/>
    </xf>
    <xf numFmtId="0" fontId="8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right" wrapText="1"/>
    </xf>
    <xf numFmtId="10" fontId="0" fillId="0" borderId="0" xfId="0" applyNumberFormat="1" applyFill="1" applyBorder="1" applyAlignment="1"/>
    <xf numFmtId="4" fontId="9" fillId="0" borderId="0" xfId="0" applyNumberFormat="1" applyFont="1" applyFill="1" applyBorder="1" applyAlignment="1">
      <alignment horizontal="right" wrapText="1"/>
    </xf>
    <xf numFmtId="10" fontId="0" fillId="0" borderId="0" xfId="0" applyNumberFormat="1" applyFill="1" applyBorder="1"/>
    <xf numFmtId="10" fontId="4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/>
    <xf numFmtId="0" fontId="10" fillId="0" borderId="0" xfId="0" applyFont="1"/>
    <xf numFmtId="0" fontId="7" fillId="3" borderId="1" xfId="0" applyFont="1" applyFill="1" applyBorder="1" applyAlignment="1">
      <alignment horizontal="left" vertical="top" wrapText="1"/>
    </xf>
    <xf numFmtId="4" fontId="0" fillId="3" borderId="1" xfId="0" applyNumberForma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764BC90C-56FF-483B-A0E9-73D1BE84CFE6}"/>
  </cellStyles>
  <dxfs count="0"/>
  <tableStyles count="0" defaultTableStyle="TableStyleMedium2" defaultPivotStyle="PivotStyleLight16"/>
  <colors>
    <mruColors>
      <color rgb="FF99FF99"/>
      <color rgb="FFCCECFF"/>
      <color rgb="FF669900"/>
      <color rgb="FF009900"/>
      <color rgb="FF0066FF"/>
      <color rgb="FF0099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748-4678-9190-3DBB3B7D5C2E}"/>
              </c:ext>
            </c:extLst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0748-4678-9190-3DBB3B7D5C2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0748-4678-9190-3DBB3B7D5C2E}"/>
              </c:ext>
            </c:extLst>
          </c:dPt>
          <c:val>
            <c:numRef>
              <c:f>'09 05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'09 05 2019'!#REF!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0748-4678-9190-3DBB3B7D5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b="1">
                <a:latin typeface="Trebuchet MS" panose="020B0603020202020204" pitchFamily="34" charset="0"/>
              </a:rPr>
              <a:t>1. Reprezentare tipuri </a:t>
            </a:r>
            <a:r>
              <a:rPr lang="ro-RO" b="1" baseline="0">
                <a:latin typeface="Trebuchet MS" panose="020B0603020202020204" pitchFamily="34" charset="0"/>
              </a:rPr>
              <a:t>erori detectate, aferente cheltuieli incluse în anul contabil 2017-2018, în funcție de impactul financiar și momentul identificării acestora </a:t>
            </a:r>
            <a:endParaRPr lang="ro-RO" b="1">
              <a:latin typeface="Trebuchet MS" panose="020B0603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 02 2021'!$C$4</c:f>
              <c:strCache>
                <c:ptCount val="1"/>
                <c:pt idx="0">
                  <c:v>1.1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'25 02 2021'!$B$5:$B$7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2021'!$C$5:$C$7</c:f>
              <c:numCache>
                <c:formatCode>#,##0.00</c:formatCode>
                <c:ptCount val="3"/>
                <c:pt idx="0">
                  <c:v>7343.1368425480014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8F-4020-AA55-FE3D8C333B0B}"/>
            </c:ext>
          </c:extLst>
        </c:ser>
        <c:ser>
          <c:idx val="1"/>
          <c:order val="1"/>
          <c:tx>
            <c:strRef>
              <c:f>'25 02 2021'!$E$4</c:f>
              <c:strCache>
                <c:ptCount val="1"/>
                <c:pt idx="0">
                  <c:v>1.2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'25 02 2021'!$B$5:$B$7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2021'!$E$5:$E$7</c:f>
              <c:numCache>
                <c:formatCode>#,##0.00</c:formatCode>
                <c:ptCount val="3"/>
                <c:pt idx="0">
                  <c:v>111098.01896910685</c:v>
                </c:pt>
                <c:pt idx="1">
                  <c:v>2724.12</c:v>
                </c:pt>
                <c:pt idx="2">
                  <c:v>9313.7999999999993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8F-4020-AA55-FE3D8C333B0B}"/>
            </c:ext>
          </c:extLst>
        </c:ser>
        <c:ser>
          <c:idx val="2"/>
          <c:order val="2"/>
          <c:tx>
            <c:strRef>
              <c:f>'25 02 2021'!$F$4</c:f>
              <c:strCache>
                <c:ptCount val="1"/>
                <c:pt idx="0">
                  <c:v>1.14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'25 02 2021'!$B$5:$B$7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2021'!$F$5:$F$7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10715.47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8F-4020-AA55-FE3D8C333B0B}"/>
            </c:ext>
          </c:extLst>
        </c:ser>
        <c:ser>
          <c:idx val="4"/>
          <c:order val="4"/>
          <c:tx>
            <c:strRef>
              <c:f>'25 02 2021'!$I$4</c:f>
              <c:strCache>
                <c:ptCount val="1"/>
                <c:pt idx="0">
                  <c:v>1.5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'25 02 2021'!$B$5:$B$7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2021'!$I$5:$I$7</c:f>
              <c:numCache>
                <c:formatCode>#,##0.00</c:formatCode>
                <c:ptCount val="3"/>
                <c:pt idx="0">
                  <c:v>90.092742529074044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8F-4020-AA55-FE3D8C333B0B}"/>
            </c:ext>
          </c:extLst>
        </c:ser>
        <c:ser>
          <c:idx val="5"/>
          <c:order val="5"/>
          <c:tx>
            <c:strRef>
              <c:f>'25 02 2021'!$J$4</c:f>
              <c:strCache>
                <c:ptCount val="1"/>
                <c:pt idx="0">
                  <c:v>5.1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'25 02 2021'!$B$5:$B$7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2021'!$J$5:$J$7</c:f>
              <c:numCache>
                <c:formatCode>#,##0.00</c:formatCode>
                <c:ptCount val="3"/>
                <c:pt idx="0">
                  <c:v>457087.1422262413</c:v>
                </c:pt>
                <c:pt idx="1">
                  <c:v>509.65</c:v>
                </c:pt>
                <c:pt idx="2">
                  <c:v>531.78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8F-4020-AA55-FE3D8C333B0B}"/>
            </c:ext>
          </c:extLst>
        </c:ser>
        <c:ser>
          <c:idx val="6"/>
          <c:order val="6"/>
          <c:tx>
            <c:strRef>
              <c:f>'25 02 2021'!$K$4</c:f>
              <c:strCache>
                <c:ptCount val="1"/>
                <c:pt idx="0">
                  <c:v>8.3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'25 02 2021'!$B$5:$B$7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2021'!$K$5:$K$7</c:f>
              <c:numCache>
                <c:formatCode>#,##0.00</c:formatCode>
                <c:ptCount val="3"/>
                <c:pt idx="0">
                  <c:v>36746.28924733444</c:v>
                </c:pt>
                <c:pt idx="1">
                  <c:v>0</c:v>
                </c:pt>
                <c:pt idx="2">
                  <c:v>1078.8900000000001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8F-4020-AA55-FE3D8C333B0B}"/>
            </c:ext>
          </c:extLst>
        </c:ser>
        <c:ser>
          <c:idx val="8"/>
          <c:order val="8"/>
          <c:tx>
            <c:strRef>
              <c:f>'25 02 2021'!$M$4</c:f>
              <c:strCache>
                <c:ptCount val="1"/>
                <c:pt idx="0">
                  <c:v>8.7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'25 02 2021'!$B$5:$B$7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2021'!$M$5:$M$7</c:f>
              <c:numCache>
                <c:formatCode>#,##0.00</c:formatCode>
                <c:ptCount val="3"/>
                <c:pt idx="0">
                  <c:v>216980.54720195159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8F-4020-AA55-FE3D8C333B0B}"/>
            </c:ext>
          </c:extLst>
        </c:ser>
        <c:ser>
          <c:idx val="9"/>
          <c:order val="9"/>
          <c:tx>
            <c:strRef>
              <c:f>'25 02 2021'!$N$4</c:f>
              <c:strCache>
                <c:ptCount val="1"/>
                <c:pt idx="0">
                  <c:v>8.9.a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'25 02 2021'!$B$5:$B$7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2021'!$N$5:$N$7</c:f>
              <c:numCache>
                <c:formatCode>#,##0.00</c:formatCode>
                <c:ptCount val="3"/>
                <c:pt idx="0">
                  <c:v>36763.895606822152</c:v>
                </c:pt>
                <c:pt idx="1">
                  <c:v>0</c:v>
                </c:pt>
                <c:pt idx="2">
                  <c:v>5721.13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8F-4020-AA55-FE3D8C333B0B}"/>
            </c:ext>
          </c:extLst>
        </c:ser>
        <c:ser>
          <c:idx val="10"/>
          <c:order val="10"/>
          <c:tx>
            <c:strRef>
              <c:f>'25 02 2021'!$O$4</c:f>
              <c:strCache>
                <c:ptCount val="1"/>
                <c:pt idx="0">
                  <c:v>8.9.b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'25 02 2021'!$B$5:$B$7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2021'!$O$5:$O$7</c:f>
              <c:numCache>
                <c:formatCode>#,##0.00</c:formatCode>
                <c:ptCount val="3"/>
                <c:pt idx="0">
                  <c:v>8100.5741204180786</c:v>
                </c:pt>
                <c:pt idx="1">
                  <c:v>0</c:v>
                </c:pt>
                <c:pt idx="2">
                  <c:v>43.55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18F-4020-AA55-FE3D8C333B0B}"/>
            </c:ext>
          </c:extLst>
        </c:ser>
        <c:ser>
          <c:idx val="11"/>
          <c:order val="11"/>
          <c:tx>
            <c:strRef>
              <c:f>'25 02 2021'!$P$4</c:f>
              <c:strCache>
                <c:ptCount val="1"/>
                <c:pt idx="0">
                  <c:v>8.9.c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'25 02 2021'!$B$5:$B$7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2021'!$P$5:$P$7</c:f>
              <c:numCache>
                <c:formatCode>#,##0.00</c:formatCode>
                <c:ptCount val="3"/>
                <c:pt idx="0">
                  <c:v>84878.414754684447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18F-4020-AA55-FE3D8C333B0B}"/>
            </c:ext>
          </c:extLst>
        </c:ser>
        <c:ser>
          <c:idx val="13"/>
          <c:order val="13"/>
          <c:tx>
            <c:strRef>
              <c:f>'25 02 2021'!$R$4</c:f>
              <c:strCache>
                <c:ptCount val="1"/>
                <c:pt idx="0">
                  <c:v>13.1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'25 02 2021'!$B$5:$B$7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2021'!$R$5:$R$7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1974.55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18F-4020-AA55-FE3D8C333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7555808"/>
        <c:axId val="35815779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'25 02 2021'!$H$4</c15:sqref>
                        </c15:formulaRef>
                      </c:ext>
                    </c:extLst>
                    <c:strCache>
                      <c:ptCount val="1"/>
                      <c:pt idx="0">
                        <c:v>1.24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'25 02 2021'!$B$5:$B$7</c15:sqref>
                        </c15:formulaRef>
                      </c:ext>
                    </c:extLst>
                    <c:strCache>
                      <c:ptCount val="3"/>
                      <c:pt idx="0">
                        <c:v>erori detectate înainte de includerea cheltuielilor în aplicațiile de plată transmise CE</c:v>
                      </c:pt>
                      <c:pt idx="1">
                        <c:v>erori aferente cheltuielilor declarate CE și ajustate din aplicațiile de plată până la depunerea cererii finale de plată intermediară</c:v>
                      </c:pt>
                      <c:pt idx="2">
                        <c:v>erori aferente cheltuielilor declarate CE și retrase din conturi ulterior depunerii cererii finale de plată intermediară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'25 02 2021'!$H$5:$H$7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D18F-4020-AA55-FE3D8C333B0B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2021'!$L$4</c15:sqref>
                        </c15:formulaRef>
                      </c:ext>
                    </c:extLst>
                    <c:strCache>
                      <c:ptCount val="1"/>
                      <c:pt idx="0">
                        <c:v>8.5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2021'!$B$5:$B$7</c15:sqref>
                        </c15:formulaRef>
                      </c:ext>
                    </c:extLst>
                    <c:strCache>
                      <c:ptCount val="3"/>
                      <c:pt idx="0">
                        <c:v>erori detectate înainte de includerea cheltuielilor în aplicațiile de plată transmise CE</c:v>
                      </c:pt>
                      <c:pt idx="1">
                        <c:v>erori aferente cheltuielilor declarate CE și ajustate din aplicațiile de plată până la depunerea cererii finale de plată intermediară</c:v>
                      </c:pt>
                      <c:pt idx="2">
                        <c:v>erori aferente cheltuielilor declarate CE și retrase din conturi ulterior depunerii cererii finale de plată intermediară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2021'!$L$5:$L$7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18F-4020-AA55-FE3D8C333B0B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2021'!$Q$4</c15:sqref>
                        </c15:formulaRef>
                      </c:ext>
                    </c:extLst>
                    <c:strCache>
                      <c:ptCount val="1"/>
                      <c:pt idx="0">
                        <c:v>8.9.d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2021'!$B$5:$B$7</c15:sqref>
                        </c15:formulaRef>
                      </c:ext>
                    </c:extLst>
                    <c:strCache>
                      <c:ptCount val="3"/>
                      <c:pt idx="0">
                        <c:v>erori detectate înainte de includerea cheltuielilor în aplicațiile de plată transmise CE</c:v>
                      </c:pt>
                      <c:pt idx="1">
                        <c:v>erori aferente cheltuielilor declarate CE și ajustate din aplicațiile de plată până la depunerea cererii finale de plată intermediară</c:v>
                      </c:pt>
                      <c:pt idx="2">
                        <c:v>erori aferente cheltuielilor declarate CE și retrase din conturi ulterior depunerii cererii finale de plată intermediară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2021'!$Q$5:$Q$7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D18F-4020-AA55-FE3D8C333B0B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2021'!$S$4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2021'!$B$5:$B$7</c15:sqref>
                        </c15:formulaRef>
                      </c:ext>
                    </c:extLst>
                    <c:strCache>
                      <c:ptCount val="3"/>
                      <c:pt idx="0">
                        <c:v>erori detectate înainte de includerea cheltuielilor în aplicațiile de plată transmise CE</c:v>
                      </c:pt>
                      <c:pt idx="1">
                        <c:v>erori aferente cheltuielilor declarate CE și ajustate din aplicațiile de plată până la depunerea cererii finale de plată intermediară</c:v>
                      </c:pt>
                      <c:pt idx="2">
                        <c:v>erori aferente cheltuielilor declarate CE și retrase din conturi ulterior depunerii cererii finale de plată intermediară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2021'!$S$5:$S$7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959088.11171163584</c:v>
                      </c:pt>
                      <c:pt idx="1">
                        <c:v>3233.77</c:v>
                      </c:pt>
                      <c:pt idx="2">
                        <c:v>29379.169999999995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18F-4020-AA55-FE3D8C333B0B}"/>
                  </c:ext>
                </c:extLst>
              </c15:ser>
            </c15:filteredBarSeries>
          </c:ext>
        </c:extLst>
      </c:barChart>
      <c:catAx>
        <c:axId val="9755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358157792"/>
        <c:crosses val="autoZero"/>
        <c:auto val="1"/>
        <c:lblAlgn val="ctr"/>
        <c:lblOffset val="100"/>
        <c:noMultiLvlLbl val="0"/>
      </c:catAx>
      <c:valAx>
        <c:axId val="35815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9755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400" b="1" i="0" baseline="0">
                <a:effectLst/>
                <a:latin typeface="Trebuchet MS" panose="020B0603020202020204" pitchFamily="34" charset="0"/>
              </a:rPr>
              <a:t>2. Reprezentare tipuri erori detectate, aferente cheltuieli incluse în anul contabil 2018-2019, în funcție de impactul financiar și momentul identificării acestora </a:t>
            </a:r>
            <a:endParaRPr lang="ro-RO" sz="1400">
              <a:effectLst/>
              <a:latin typeface="Trebuchet MS" panose="020B0603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 02 2021'!$C$11</c:f>
              <c:strCache>
                <c:ptCount val="1"/>
                <c:pt idx="0">
                  <c:v>1.1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'25 02 2021'!$B$12:$B$14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2021'!$C$12:$C$14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3074902.27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4-4595-8503-5EEA9AA4ECE7}"/>
            </c:ext>
          </c:extLst>
        </c:ser>
        <c:ser>
          <c:idx val="1"/>
          <c:order val="1"/>
          <c:tx>
            <c:strRef>
              <c:f>'25 02 2021'!$E$11</c:f>
              <c:strCache>
                <c:ptCount val="1"/>
                <c:pt idx="0">
                  <c:v>1.2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'25 02 2021'!$B$12:$B$14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2021'!$E$12:$E$14</c:f>
              <c:numCache>
                <c:formatCode>#,##0.00</c:formatCode>
                <c:ptCount val="3"/>
                <c:pt idx="0">
                  <c:v>4710.0690810131882</c:v>
                </c:pt>
                <c:pt idx="1">
                  <c:v>6523.74</c:v>
                </c:pt>
                <c:pt idx="2">
                  <c:v>871.19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B4-4595-8503-5EEA9AA4ECE7}"/>
            </c:ext>
          </c:extLst>
        </c:ser>
        <c:ser>
          <c:idx val="3"/>
          <c:order val="3"/>
          <c:tx>
            <c:strRef>
              <c:f>'25 02 2021'!$H$11</c:f>
              <c:strCache>
                <c:ptCount val="1"/>
                <c:pt idx="0">
                  <c:v>1.24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cat>
            <c:strRef>
              <c:f>'25 02 2021'!$B$12:$B$14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2021'!$H$12:$H$14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9352.4599999999991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EB4-4595-8503-5EEA9AA4ECE7}"/>
            </c:ext>
          </c:extLst>
        </c:ser>
        <c:ser>
          <c:idx val="5"/>
          <c:order val="5"/>
          <c:tx>
            <c:strRef>
              <c:f>'25 02 2021'!$J$11</c:f>
              <c:strCache>
                <c:ptCount val="1"/>
                <c:pt idx="0">
                  <c:v>5.1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strRef>
              <c:f>'25 02 2021'!$B$12:$B$14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2021'!$J$12:$J$14</c:f>
              <c:numCache>
                <c:formatCode>#,##0.00</c:formatCode>
                <c:ptCount val="3"/>
                <c:pt idx="0">
                  <c:v>26746.290558928198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EB4-4595-8503-5EEA9AA4ECE7}"/>
            </c:ext>
          </c:extLst>
        </c:ser>
        <c:ser>
          <c:idx val="6"/>
          <c:order val="6"/>
          <c:tx>
            <c:strRef>
              <c:f>'25 02 2021'!$K$11</c:f>
              <c:strCache>
                <c:ptCount val="1"/>
                <c:pt idx="0">
                  <c:v>8.3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'25 02 2021'!$B$12:$B$14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2021'!$K$12:$K$14</c:f>
              <c:numCache>
                <c:formatCode>#,##0.00</c:formatCode>
                <c:ptCount val="3"/>
                <c:pt idx="0">
                  <c:v>2317.2074523759679</c:v>
                </c:pt>
                <c:pt idx="1">
                  <c:v>518.48</c:v>
                </c:pt>
                <c:pt idx="2">
                  <c:v>2750177.18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EB4-4595-8503-5EEA9AA4ECE7}"/>
            </c:ext>
          </c:extLst>
        </c:ser>
        <c:ser>
          <c:idx val="7"/>
          <c:order val="7"/>
          <c:tx>
            <c:strRef>
              <c:f>'25 02 2021'!$L$11</c:f>
              <c:strCache>
                <c:ptCount val="1"/>
                <c:pt idx="0">
                  <c:v>8.5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'25 02 2021'!$B$12:$B$14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2021'!$L$12:$L$14</c:f>
              <c:numCache>
                <c:formatCode>#,##0.00</c:formatCode>
                <c:ptCount val="3"/>
                <c:pt idx="0">
                  <c:v>2174.1657944316516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EB4-4595-8503-5EEA9AA4ECE7}"/>
            </c:ext>
          </c:extLst>
        </c:ser>
        <c:ser>
          <c:idx val="8"/>
          <c:order val="8"/>
          <c:tx>
            <c:strRef>
              <c:f>'25 02 2021'!$M$11</c:f>
              <c:strCache>
                <c:ptCount val="1"/>
                <c:pt idx="0">
                  <c:v>8.7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'25 02 2021'!$B$12:$B$14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2021'!$M$12:$M$14</c:f>
              <c:numCache>
                <c:formatCode>#,##0.00</c:formatCode>
                <c:ptCount val="3"/>
                <c:pt idx="0">
                  <c:v>104910.61335566254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EB4-4595-8503-5EEA9AA4ECE7}"/>
            </c:ext>
          </c:extLst>
        </c:ser>
        <c:ser>
          <c:idx val="9"/>
          <c:order val="9"/>
          <c:tx>
            <c:strRef>
              <c:f>'25 02 2021'!$N$11</c:f>
              <c:strCache>
                <c:ptCount val="1"/>
                <c:pt idx="0">
                  <c:v>8.9.a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'25 02 2021'!$B$12:$B$14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2021'!$N$12:$N$14</c:f>
              <c:numCache>
                <c:formatCode>#,##0.00</c:formatCode>
                <c:ptCount val="3"/>
                <c:pt idx="0">
                  <c:v>35107.596818086662</c:v>
                </c:pt>
                <c:pt idx="1">
                  <c:v>251.76</c:v>
                </c:pt>
                <c:pt idx="2">
                  <c:v>58962.68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EB4-4595-8503-5EEA9AA4ECE7}"/>
            </c:ext>
          </c:extLst>
        </c:ser>
        <c:ser>
          <c:idx val="10"/>
          <c:order val="10"/>
          <c:tx>
            <c:strRef>
              <c:f>'25 02 2021'!$O$11</c:f>
              <c:strCache>
                <c:ptCount val="1"/>
                <c:pt idx="0">
                  <c:v>8.9.b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'25 02 2021'!$B$12:$B$14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2021'!$O$12:$O$14</c:f>
              <c:numCache>
                <c:formatCode>#,##0.00</c:formatCode>
                <c:ptCount val="3"/>
                <c:pt idx="0">
                  <c:v>1713.2886749005652</c:v>
                </c:pt>
                <c:pt idx="1">
                  <c:v>49.33</c:v>
                </c:pt>
                <c:pt idx="2">
                  <c:v>291.45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EB4-4595-8503-5EEA9AA4ECE7}"/>
            </c:ext>
          </c:extLst>
        </c:ser>
        <c:ser>
          <c:idx val="11"/>
          <c:order val="11"/>
          <c:tx>
            <c:strRef>
              <c:f>'25 02 2021'!$P$11</c:f>
              <c:strCache>
                <c:ptCount val="1"/>
                <c:pt idx="0">
                  <c:v>8.9.c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'25 02 2021'!$B$12:$B$14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2021'!$P$12:$P$14</c:f>
              <c:numCache>
                <c:formatCode>#,##0.00</c:formatCode>
                <c:ptCount val="3"/>
                <c:pt idx="0">
                  <c:v>17557.49005652083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EB4-4595-8503-5EEA9AA4ECE7}"/>
            </c:ext>
          </c:extLst>
        </c:ser>
        <c:ser>
          <c:idx val="12"/>
          <c:order val="12"/>
          <c:tx>
            <c:strRef>
              <c:f>'25 02 2021'!$Q$11</c:f>
              <c:strCache>
                <c:ptCount val="1"/>
                <c:pt idx="0">
                  <c:v>8.9.d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'25 02 2021'!$B$12:$B$14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2021'!$Q$12:$Q$14</c:f>
              <c:numCache>
                <c:formatCode>#,##0.00</c:formatCode>
                <c:ptCount val="3"/>
                <c:pt idx="0">
                  <c:v>16790.500314004606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EB4-4595-8503-5EEA9AA4E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533504"/>
        <c:axId val="10343792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'25 02 2021'!$F$11</c15:sqref>
                        </c15:formulaRef>
                      </c:ext>
                    </c:extLst>
                    <c:strCache>
                      <c:ptCount val="1"/>
                      <c:pt idx="0">
                        <c:v>1.14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 w="25400"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'25 02 2021'!$B$12:$B$14</c15:sqref>
                        </c15:formulaRef>
                      </c:ext>
                    </c:extLst>
                    <c:strCache>
                      <c:ptCount val="3"/>
                      <c:pt idx="0">
                        <c:v>erori detectate înainte de includerea cheltuielilor în aplicațiile de plată transmise CE</c:v>
                      </c:pt>
                      <c:pt idx="1">
                        <c:v>erori aferente cheltuielilor declarate CE și ajustate din aplicațiile de plată până la depunerea cererii finale de plată intermediară</c:v>
                      </c:pt>
                      <c:pt idx="2">
                        <c:v>erori aferente cheltuielilor declarate CE și retrase din conturi ulterior depunerii cererii finale de plată intermediară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'25 02 2021'!$F$12:$F$14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EB4-4595-8503-5EEA9AA4ECE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2021'!$I$11</c15:sqref>
                        </c15:formulaRef>
                      </c:ext>
                    </c:extLst>
                    <c:strCache>
                      <c:ptCount val="1"/>
                      <c:pt idx="0">
                        <c:v>1.5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 w="25400"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2021'!$B$12:$B$14</c15:sqref>
                        </c15:formulaRef>
                      </c:ext>
                    </c:extLst>
                    <c:strCache>
                      <c:ptCount val="3"/>
                      <c:pt idx="0">
                        <c:v>erori detectate înainte de includerea cheltuielilor în aplicațiile de plată transmise CE</c:v>
                      </c:pt>
                      <c:pt idx="1">
                        <c:v>erori aferente cheltuielilor declarate CE și ajustate din aplicațiile de plată până la depunerea cererii finale de plată intermediară</c:v>
                      </c:pt>
                      <c:pt idx="2">
                        <c:v>erori aferente cheltuielilor declarate CE și retrase din conturi ulterior depunerii cererii finale de plată intermediară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2021'!$I$12:$I$14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8EB4-4595-8503-5EEA9AA4ECE7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2021'!$R$11</c15:sqref>
                        </c15:formulaRef>
                      </c:ext>
                    </c:extLst>
                    <c:strCache>
                      <c:ptCount val="1"/>
                      <c:pt idx="0">
                        <c:v>13.1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 w="25400"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2021'!$B$12:$B$14</c15:sqref>
                        </c15:formulaRef>
                      </c:ext>
                    </c:extLst>
                    <c:strCache>
                      <c:ptCount val="3"/>
                      <c:pt idx="0">
                        <c:v>erori detectate înainte de includerea cheltuielilor în aplicațiile de plată transmise CE</c:v>
                      </c:pt>
                      <c:pt idx="1">
                        <c:v>erori aferente cheltuielilor declarate CE și ajustate din aplicațiile de plată până la depunerea cererii finale de plată intermediară</c:v>
                      </c:pt>
                      <c:pt idx="2">
                        <c:v>erori aferente cheltuielilor declarate CE și retrase din conturi ulterior depunerii cererii finale de plată intermediară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2021'!$R$12:$R$14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8EB4-4595-8503-5EEA9AA4ECE7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2021'!$S$11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 w="25400"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2021'!$B$12:$B$14</c15:sqref>
                        </c15:formulaRef>
                      </c:ext>
                    </c:extLst>
                    <c:strCache>
                      <c:ptCount val="3"/>
                      <c:pt idx="0">
                        <c:v>erori detectate înainte de includerea cheltuielilor în aplicațiile de plată transmise CE</c:v>
                      </c:pt>
                      <c:pt idx="1">
                        <c:v>erori aferente cheltuielilor declarate CE și ajustate din aplicațiile de plată până la depunerea cererii finale de plată intermediară</c:v>
                      </c:pt>
                      <c:pt idx="2">
                        <c:v>erori aferente cheltuielilor declarate CE și retrase din conturi ulterior depunerii cererii finale de plată intermediară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 02 2021'!$S$12:$S$14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212027.22210592421</c:v>
                      </c:pt>
                      <c:pt idx="1">
                        <c:v>7343.3099999999995</c:v>
                      </c:pt>
                      <c:pt idx="2">
                        <c:v>5894557.2299999995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8EB4-4595-8503-5EEA9AA4ECE7}"/>
                  </c:ext>
                </c:extLst>
              </c15:ser>
            </c15:filteredBarSeries>
          </c:ext>
        </c:extLst>
      </c:barChart>
      <c:catAx>
        <c:axId val="60153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03437920"/>
        <c:crosses val="autoZero"/>
        <c:auto val="1"/>
        <c:lblAlgn val="ctr"/>
        <c:lblOffset val="100"/>
        <c:noMultiLvlLbl val="0"/>
      </c:catAx>
      <c:valAx>
        <c:axId val="10343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60153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  <a:latin typeface="Trebuchet MS" panose="020B0603020202020204" pitchFamily="34" charset="0"/>
              </a:rPr>
              <a:t>3</a:t>
            </a:r>
            <a:r>
              <a:rPr lang="ro-RO" sz="1400" b="1" i="0" baseline="0">
                <a:effectLst/>
                <a:latin typeface="Trebuchet MS" panose="020B0603020202020204" pitchFamily="34" charset="0"/>
              </a:rPr>
              <a:t>. Reprezentare tipuri erori detectate, aferente cheltuieli incluse în anul contabil 20</a:t>
            </a:r>
            <a:r>
              <a:rPr lang="en-US" sz="1400" b="1" i="0" baseline="0">
                <a:effectLst/>
                <a:latin typeface="Trebuchet MS" panose="020B0603020202020204" pitchFamily="34" charset="0"/>
              </a:rPr>
              <a:t>19</a:t>
            </a:r>
            <a:r>
              <a:rPr lang="ro-RO" sz="1400" b="1" i="0" baseline="0">
                <a:effectLst/>
                <a:latin typeface="Trebuchet MS" panose="020B0603020202020204" pitchFamily="34" charset="0"/>
              </a:rPr>
              <a:t>-20</a:t>
            </a:r>
            <a:r>
              <a:rPr lang="en-US" sz="1400" b="1" i="0" baseline="0">
                <a:effectLst/>
                <a:latin typeface="Trebuchet MS" panose="020B0603020202020204" pitchFamily="34" charset="0"/>
              </a:rPr>
              <a:t>20</a:t>
            </a:r>
            <a:r>
              <a:rPr lang="ro-RO" sz="1400" b="1" i="0" baseline="0">
                <a:effectLst/>
                <a:latin typeface="Trebuchet MS" panose="020B0603020202020204" pitchFamily="34" charset="0"/>
              </a:rPr>
              <a:t>, în funcție de impactul financiar și momentul identificării acestora </a:t>
            </a:r>
            <a:endParaRPr lang="ro-RO" sz="1400">
              <a:effectLst/>
              <a:latin typeface="Trebuchet MS" panose="020B0603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 02 2021'!$C$18</c:f>
              <c:strCache>
                <c:ptCount val="1"/>
                <c:pt idx="0">
                  <c:v>1.1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'25 02 2021'!$B$19:$B$21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2021'!$C$19:$C$21</c:f>
              <c:numCache>
                <c:formatCode>#,##0.00</c:formatCode>
                <c:ptCount val="3"/>
                <c:pt idx="0">
                  <c:v>7065.113512848382</c:v>
                </c:pt>
                <c:pt idx="1">
                  <c:v>0</c:v>
                </c:pt>
                <c:pt idx="2">
                  <c:v>19305.71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9-4E7C-B3A9-8440A31CD23E}"/>
            </c:ext>
          </c:extLst>
        </c:ser>
        <c:ser>
          <c:idx val="1"/>
          <c:order val="1"/>
          <c:tx>
            <c:strRef>
              <c:f>'25 02 2021'!$D$18</c:f>
              <c:strCache>
                <c:ptCount val="1"/>
                <c:pt idx="0">
                  <c:v>1.11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'25 02 2021'!$B$19:$B$21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2021'!$D$19:$D$21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149167.54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09-4E7C-B3A9-8440A31CD23E}"/>
            </c:ext>
          </c:extLst>
        </c:ser>
        <c:ser>
          <c:idx val="2"/>
          <c:order val="2"/>
          <c:tx>
            <c:strRef>
              <c:f>'25 02 2021'!$E$18</c:f>
              <c:strCache>
                <c:ptCount val="1"/>
                <c:pt idx="0">
                  <c:v>1.2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'25 02 2021'!$B$19:$B$21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2021'!$E$19:$E$21</c:f>
              <c:numCache>
                <c:formatCode>#,##0.00</c:formatCode>
                <c:ptCount val="3"/>
                <c:pt idx="0">
                  <c:v>4349.5498451631429</c:v>
                </c:pt>
                <c:pt idx="1">
                  <c:v>14588.35</c:v>
                </c:pt>
                <c:pt idx="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BE09-4E7C-B3A9-8440A31CD23E}"/>
            </c:ext>
          </c:extLst>
        </c:ser>
        <c:ser>
          <c:idx val="3"/>
          <c:order val="3"/>
          <c:tx>
            <c:strRef>
              <c:f>'25 02 2021'!$F$18</c:f>
              <c:strCache>
                <c:ptCount val="1"/>
                <c:pt idx="0">
                  <c:v>1.14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'25 02 2021'!$B$19:$B$21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2021'!$F$19:$F$21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6097.55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09-4E7C-B3A9-8440A31CD23E}"/>
            </c:ext>
          </c:extLst>
        </c:ser>
        <c:ser>
          <c:idx val="4"/>
          <c:order val="4"/>
          <c:tx>
            <c:strRef>
              <c:f>'25 02 2021'!$G$18</c:f>
              <c:strCache>
                <c:ptCount val="1"/>
                <c:pt idx="0">
                  <c:v>1.23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'25 02 2021'!$B$19:$B$21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2021'!$G$19:$G$21</c:f>
              <c:numCache>
                <c:formatCode>#,##0.00</c:formatCode>
                <c:ptCount val="3"/>
                <c:pt idx="0">
                  <c:v>25315.184266114313</c:v>
                </c:pt>
                <c:pt idx="1">
                  <c:v>0</c:v>
                </c:pt>
                <c:pt idx="2">
                  <c:v>5902.89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BE09-4E7C-B3A9-8440A31CD23E}"/>
            </c:ext>
          </c:extLst>
        </c:ser>
        <c:ser>
          <c:idx val="5"/>
          <c:order val="5"/>
          <c:tx>
            <c:strRef>
              <c:f>'25 02 2021'!$H$18</c:f>
              <c:strCache>
                <c:ptCount val="1"/>
                <c:pt idx="0">
                  <c:v>1.24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'25 02 2021'!$B$19:$B$21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2021'!$H$19:$H$21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09-4E7C-B3A9-8440A31CD23E}"/>
            </c:ext>
          </c:extLst>
        </c:ser>
        <c:ser>
          <c:idx val="6"/>
          <c:order val="6"/>
          <c:tx>
            <c:strRef>
              <c:f>'25 02 2021'!$I$18</c:f>
              <c:strCache>
                <c:ptCount val="1"/>
                <c:pt idx="0">
                  <c:v>1.5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'25 02 2021'!$B$19:$B$21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2021'!$I$19:$I$21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09-4E7C-B3A9-8440A31CD23E}"/>
            </c:ext>
          </c:extLst>
        </c:ser>
        <c:ser>
          <c:idx val="7"/>
          <c:order val="7"/>
          <c:tx>
            <c:strRef>
              <c:f>'25 02 2021'!$J$18</c:f>
              <c:strCache>
                <c:ptCount val="1"/>
                <c:pt idx="0">
                  <c:v>5.1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'25 02 2021'!$B$19:$B$21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2021'!$J$19:$J$21</c:f>
              <c:numCache>
                <c:formatCode>#,##0.00</c:formatCode>
                <c:ptCount val="3"/>
                <c:pt idx="0">
                  <c:v>53951.48581858453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09-4E7C-B3A9-8440A31CD23E}"/>
            </c:ext>
          </c:extLst>
        </c:ser>
        <c:ser>
          <c:idx val="8"/>
          <c:order val="8"/>
          <c:tx>
            <c:strRef>
              <c:f>'25 02 2021'!$K$18</c:f>
              <c:strCache>
                <c:ptCount val="1"/>
                <c:pt idx="0">
                  <c:v>8.3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'25 02 2021'!$B$19:$B$21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2021'!$K$19:$K$21</c:f>
              <c:numCache>
                <c:formatCode>#,##0.00</c:formatCode>
                <c:ptCount val="3"/>
                <c:pt idx="0">
                  <c:v>0</c:v>
                </c:pt>
                <c:pt idx="1">
                  <c:v>24.1</c:v>
                </c:pt>
                <c:pt idx="2">
                  <c:v>39.86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09-4E7C-B3A9-8440A31CD23E}"/>
            </c:ext>
          </c:extLst>
        </c:ser>
        <c:ser>
          <c:idx val="9"/>
          <c:order val="9"/>
          <c:tx>
            <c:strRef>
              <c:f>'25 02 2021'!$L$18</c:f>
              <c:strCache>
                <c:ptCount val="1"/>
                <c:pt idx="0">
                  <c:v>8.5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'25 02 2021'!$B$19:$B$21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2021'!$L$19:$L$21</c:f>
              <c:numCache>
                <c:formatCode>#,##0.00</c:formatCode>
                <c:ptCount val="3"/>
                <c:pt idx="0">
                  <c:v>2191.2122392895963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09-4E7C-B3A9-8440A31CD23E}"/>
            </c:ext>
          </c:extLst>
        </c:ser>
        <c:ser>
          <c:idx val="10"/>
          <c:order val="10"/>
          <c:tx>
            <c:strRef>
              <c:f>'25 02 2021'!$M$18</c:f>
              <c:strCache>
                <c:ptCount val="1"/>
                <c:pt idx="0">
                  <c:v>8.7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'25 02 2021'!$B$19:$B$21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2021'!$M$19:$M$21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09-4E7C-B3A9-8440A31CD23E}"/>
            </c:ext>
          </c:extLst>
        </c:ser>
        <c:ser>
          <c:idx val="11"/>
          <c:order val="11"/>
          <c:tx>
            <c:strRef>
              <c:f>'25 02 2021'!$N$18</c:f>
              <c:strCache>
                <c:ptCount val="1"/>
                <c:pt idx="0">
                  <c:v>8.9.a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'25 02 2021'!$B$19:$B$21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2021'!$N$19:$N$21</c:f>
              <c:numCache>
                <c:formatCode>#,##0.00</c:formatCode>
                <c:ptCount val="3"/>
                <c:pt idx="0">
                  <c:v>82029.587170074432</c:v>
                </c:pt>
                <c:pt idx="1">
                  <c:v>65393.01</c:v>
                </c:pt>
                <c:pt idx="2">
                  <c:v>24507.09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09-4E7C-B3A9-8440A31CD23E}"/>
            </c:ext>
          </c:extLst>
        </c:ser>
        <c:ser>
          <c:idx val="12"/>
          <c:order val="12"/>
          <c:tx>
            <c:strRef>
              <c:f>'25 02 2021'!$O$18</c:f>
              <c:strCache>
                <c:ptCount val="1"/>
                <c:pt idx="0">
                  <c:v>8.9.b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'25 02 2021'!$B$19:$B$21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2021'!$O$19:$O$21</c:f>
              <c:numCache>
                <c:formatCode>#,##0.00</c:formatCode>
                <c:ptCount val="3"/>
                <c:pt idx="0">
                  <c:v>9316.3388773815132</c:v>
                </c:pt>
                <c:pt idx="1">
                  <c:v>2200.9299999999998</c:v>
                </c:pt>
                <c:pt idx="2">
                  <c:v>71.05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E09-4E7C-B3A9-8440A31CD23E}"/>
            </c:ext>
          </c:extLst>
        </c:ser>
        <c:ser>
          <c:idx val="13"/>
          <c:order val="13"/>
          <c:tx>
            <c:strRef>
              <c:f>'25 02 2021'!$P$18</c:f>
              <c:strCache>
                <c:ptCount val="1"/>
                <c:pt idx="0">
                  <c:v>8.9.c 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'25 02 2021'!$B$19:$B$21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2021'!$P$19:$P$21</c:f>
              <c:numCache>
                <c:formatCode>#,##0.00</c:formatCode>
                <c:ptCount val="3"/>
                <c:pt idx="0">
                  <c:v>14079.317487336191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D-BE09-4E7C-B3A9-8440A31CD23E}"/>
            </c:ext>
          </c:extLst>
        </c:ser>
        <c:ser>
          <c:idx val="14"/>
          <c:order val="14"/>
          <c:tx>
            <c:strRef>
              <c:f>'25 02 2021'!$Q$18</c:f>
              <c:strCache>
                <c:ptCount val="1"/>
                <c:pt idx="0">
                  <c:v>8.9.d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'25 02 2021'!$B$19:$B$21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2021'!$Q$19:$Q$21</c:f>
              <c:numCache>
                <c:formatCode>#,##0.00</c:formatCode>
                <c:ptCount val="3"/>
                <c:pt idx="0">
                  <c:v>36440.995877853202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E-BE09-4E7C-B3A9-8440A31CD23E}"/>
            </c:ext>
          </c:extLst>
        </c:ser>
        <c:ser>
          <c:idx val="15"/>
          <c:order val="15"/>
          <c:tx>
            <c:strRef>
              <c:f>'25 02 2021'!$R$18</c:f>
              <c:strCache>
                <c:ptCount val="1"/>
                <c:pt idx="0">
                  <c:v>13.1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'25 02 2021'!$B$19:$B$21</c:f>
              <c:strCache>
                <c:ptCount val="3"/>
                <c:pt idx="0">
                  <c:v>erori detectate înainte de includerea cheltuielilor în aplicațiile de plată transmise CE</c:v>
                </c:pt>
                <c:pt idx="1">
                  <c:v>erori aferente cheltuielilor declarate CE și ajustate din aplicațiile de plată până la depunerea cererii finale de plată intermediară</c:v>
                </c:pt>
                <c:pt idx="2">
                  <c:v>erori aferente cheltuielilor declarate CE și retrase din conturi ulterior depunerii cererii finale de plată intermediară</c:v>
                </c:pt>
              </c:strCache>
            </c:strRef>
          </c:cat>
          <c:val>
            <c:numRef>
              <c:f>'25 02 2021'!$R$19:$R$21</c:f>
              <c:numCache>
                <c:formatCode>#,##0.00</c:formatCode>
                <c:ptCount val="3"/>
                <c:pt idx="0">
                  <c:v>25544.184901868295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E09-4E7C-B3A9-8440A31CD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533504"/>
        <c:axId val="103437920"/>
        <c:extLst>
          <c:ext xmlns:c15="http://schemas.microsoft.com/office/drawing/2012/chart" uri="{02D57815-91ED-43cb-92C2-25804820EDAC}">
            <c15:filteredBarSeries>
              <c15:ser>
                <c:idx val="16"/>
                <c:order val="16"/>
                <c:tx>
                  <c:strRef>
                    <c:extLst>
                      <c:ext uri="{02D57815-91ED-43cb-92C2-25804820EDAC}">
                        <c15:formulaRef>
                          <c15:sqref>'25 02 2021'!$S$18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'25 02 2021'!$B$19:$B$21</c15:sqref>
                        </c15:formulaRef>
                      </c:ext>
                    </c:extLst>
                    <c:strCache>
                      <c:ptCount val="3"/>
                      <c:pt idx="0">
                        <c:v>erori detectate înainte de includerea cheltuielilor în aplicațiile de plată transmise CE</c:v>
                      </c:pt>
                      <c:pt idx="1">
                        <c:v>erori aferente cheltuielilor declarate CE și ajustate din aplicațiile de plată până la depunerea cererii finale de plată intermediară</c:v>
                      </c:pt>
                      <c:pt idx="2">
                        <c:v>erori aferente cheltuielilor declarate CE și retrase din conturi ulterior depunerii cererii finale de plată intermediară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'25 02 2021'!$S$19:$S$21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260282.96999651362</c:v>
                      </c:pt>
                      <c:pt idx="1">
                        <c:v>82206.39</c:v>
                      </c:pt>
                      <c:pt idx="2">
                        <c:v>205091.68999999997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BE09-4E7C-B3A9-8440A31CD23E}"/>
                  </c:ext>
                </c:extLst>
              </c15:ser>
            </c15:filteredBarSeries>
          </c:ext>
        </c:extLst>
      </c:barChart>
      <c:catAx>
        <c:axId val="60153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03437920"/>
        <c:crosses val="autoZero"/>
        <c:auto val="1"/>
        <c:lblAlgn val="ctr"/>
        <c:lblOffset val="100"/>
        <c:noMultiLvlLbl val="0"/>
      </c:catAx>
      <c:valAx>
        <c:axId val="10343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60153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b="1"/>
              <a:t>Evoluția tipurilor de erori, pe ani contabili închiși, </a:t>
            </a:r>
          </a:p>
          <a:p>
            <a:pPr>
              <a:defRPr b="1"/>
            </a:pPr>
            <a:r>
              <a:rPr lang="ro-RO" b="1"/>
              <a:t>în funcție de amploarea impactului</a:t>
            </a:r>
            <a:r>
              <a:rPr lang="ro-RO" b="1" baseline="0"/>
              <a:t> financiar al neregulilor</a:t>
            </a:r>
            <a:endParaRPr lang="ro-R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690112320770201E-2"/>
          <c:y val="0.11366761532021517"/>
          <c:w val="0.89927033969677383"/>
          <c:h val="0.8022599187378127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'25 02 2021'!$C$4</c:f>
              <c:strCache>
                <c:ptCount val="1"/>
                <c:pt idx="0">
                  <c:v>1.1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('25 02 2021'!$B$8,'25 02 2021'!$B$15,'25 02 2021'!$B$22)</c:f>
              <c:strCache>
                <c:ptCount val="3"/>
                <c:pt idx="0">
                  <c:v>Total 2017-2018</c:v>
                </c:pt>
                <c:pt idx="1">
                  <c:v>Total 2018-2019</c:v>
                </c:pt>
                <c:pt idx="2">
                  <c:v>Total 2019-2020</c:v>
                </c:pt>
              </c:strCache>
            </c:strRef>
          </c:cat>
          <c:val>
            <c:numRef>
              <c:f>('25 02 2021'!$C$8,'25 02 2021'!$C$15,'25 02 2021'!$C$22)</c:f>
              <c:numCache>
                <c:formatCode>#,##0.00</c:formatCode>
                <c:ptCount val="3"/>
                <c:pt idx="0">
                  <c:v>7343.1368425480014</c:v>
                </c:pt>
                <c:pt idx="1">
                  <c:v>3074902.27</c:v>
                </c:pt>
                <c:pt idx="2">
                  <c:v>26370.823512848379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2-4830-BFB2-538D0FC8BF30}"/>
            </c:ext>
          </c:extLst>
        </c:ser>
        <c:ser>
          <c:idx val="14"/>
          <c:order val="1"/>
          <c:tx>
            <c:strRef>
              <c:f>'25 02 2021'!$D$4</c:f>
              <c:strCache>
                <c:ptCount val="1"/>
                <c:pt idx="0">
                  <c:v>1.11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('25 02 2021'!$B$8,'25 02 2021'!$B$15,'25 02 2021'!$B$22)</c:f>
              <c:strCache>
                <c:ptCount val="3"/>
                <c:pt idx="0">
                  <c:v>Total 2017-2018</c:v>
                </c:pt>
                <c:pt idx="1">
                  <c:v>Total 2018-2019</c:v>
                </c:pt>
                <c:pt idx="2">
                  <c:v>Total 2019-2020</c:v>
                </c:pt>
              </c:strCache>
            </c:strRef>
          </c:cat>
          <c:val>
            <c:numRef>
              <c:f>('25 02 2021'!$D$8,'25 02 2021'!$D$15,'25 02 2021'!$D$22)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149167.54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21C-3643-4113-9A1C-1E3009540F6B}"/>
            </c:ext>
          </c:extLst>
        </c:ser>
        <c:ser>
          <c:idx val="1"/>
          <c:order val="2"/>
          <c:tx>
            <c:strRef>
              <c:f>'25 02 2021'!$E$4</c:f>
              <c:strCache>
                <c:ptCount val="1"/>
                <c:pt idx="0">
                  <c:v>1.2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('25 02 2021'!$B$8,'25 02 2021'!$B$15,'25 02 2021'!$B$22)</c:f>
              <c:strCache>
                <c:ptCount val="3"/>
                <c:pt idx="0">
                  <c:v>Total 2017-2018</c:v>
                </c:pt>
                <c:pt idx="1">
                  <c:v>Total 2018-2019</c:v>
                </c:pt>
                <c:pt idx="2">
                  <c:v>Total 2019-2020</c:v>
                </c:pt>
              </c:strCache>
            </c:strRef>
          </c:cat>
          <c:val>
            <c:numRef>
              <c:f>('25 02 2021'!$E$8,'25 02 2021'!$E$15,'25 02 2021'!$E$22)</c:f>
              <c:numCache>
                <c:formatCode>#,##0.00</c:formatCode>
                <c:ptCount val="3"/>
                <c:pt idx="0">
                  <c:v>123135.93896910685</c:v>
                </c:pt>
                <c:pt idx="1">
                  <c:v>12104.999081013188</c:v>
                </c:pt>
                <c:pt idx="2">
                  <c:v>18937.899845163141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D2-4830-BFB2-538D0FC8BF30}"/>
            </c:ext>
          </c:extLst>
        </c:ser>
        <c:ser>
          <c:idx val="2"/>
          <c:order val="3"/>
          <c:tx>
            <c:strRef>
              <c:f>'25 02 2021'!$F$4</c:f>
              <c:strCache>
                <c:ptCount val="1"/>
                <c:pt idx="0">
                  <c:v>1.14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('25 02 2021'!$B$8,'25 02 2021'!$B$15,'25 02 2021'!$B$22)</c:f>
              <c:strCache>
                <c:ptCount val="3"/>
                <c:pt idx="0">
                  <c:v>Total 2017-2018</c:v>
                </c:pt>
                <c:pt idx="1">
                  <c:v>Total 2018-2019</c:v>
                </c:pt>
                <c:pt idx="2">
                  <c:v>Total 2019-2020</c:v>
                </c:pt>
              </c:strCache>
            </c:strRef>
          </c:cat>
          <c:val>
            <c:numRef>
              <c:f>('25 02 2021'!$F$8,'25 02 2021'!$F$15,'25 02 2021'!$F$22)</c:f>
              <c:numCache>
                <c:formatCode>#,##0.00</c:formatCode>
                <c:ptCount val="3"/>
                <c:pt idx="0">
                  <c:v>10715.47</c:v>
                </c:pt>
                <c:pt idx="1">
                  <c:v>0</c:v>
                </c:pt>
                <c:pt idx="2">
                  <c:v>6097.55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D2-4830-BFB2-538D0FC8BF30}"/>
            </c:ext>
          </c:extLst>
        </c:ser>
        <c:ser>
          <c:idx val="15"/>
          <c:order val="4"/>
          <c:tx>
            <c:strRef>
              <c:f>'25 02 2021'!$G$4</c:f>
              <c:strCache>
                <c:ptCount val="1"/>
                <c:pt idx="0">
                  <c:v>1.23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('25 02 2021'!$B$8,'25 02 2021'!$B$15,'25 02 2021'!$B$22)</c:f>
              <c:strCache>
                <c:ptCount val="3"/>
                <c:pt idx="0">
                  <c:v>Total 2017-2018</c:v>
                </c:pt>
                <c:pt idx="1">
                  <c:v>Total 2018-2019</c:v>
                </c:pt>
                <c:pt idx="2">
                  <c:v>Total 2019-2020</c:v>
                </c:pt>
              </c:strCache>
            </c:strRef>
          </c:cat>
          <c:val>
            <c:numRef>
              <c:f>('25 02 2021'!$G$8,'25 02 2021'!$G$15,'25 02 2021'!$G$22)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31218.074266114312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21D-3643-4113-9A1C-1E3009540F6B}"/>
            </c:ext>
          </c:extLst>
        </c:ser>
        <c:ser>
          <c:idx val="3"/>
          <c:order val="5"/>
          <c:tx>
            <c:strRef>
              <c:f>'25 02 2021'!$H$4</c:f>
              <c:strCache>
                <c:ptCount val="1"/>
                <c:pt idx="0">
                  <c:v>1.24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('25 02 2021'!$B$8,'25 02 2021'!$B$15,'25 02 2021'!$B$22)</c:f>
              <c:strCache>
                <c:ptCount val="3"/>
                <c:pt idx="0">
                  <c:v>Total 2017-2018</c:v>
                </c:pt>
                <c:pt idx="1">
                  <c:v>Total 2018-2019</c:v>
                </c:pt>
                <c:pt idx="2">
                  <c:v>Total 2019-2020</c:v>
                </c:pt>
              </c:strCache>
            </c:strRef>
          </c:cat>
          <c:val>
            <c:numRef>
              <c:f>('25 02 2021'!$H$8,'25 02 2021'!$H$15,'25 02 2021'!$H$22)</c:f>
              <c:numCache>
                <c:formatCode>#,##0.00</c:formatCode>
                <c:ptCount val="3"/>
                <c:pt idx="0">
                  <c:v>0</c:v>
                </c:pt>
                <c:pt idx="1">
                  <c:v>9352.4599999999991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D2-4830-BFB2-538D0FC8BF30}"/>
            </c:ext>
          </c:extLst>
        </c:ser>
        <c:ser>
          <c:idx val="4"/>
          <c:order val="6"/>
          <c:tx>
            <c:strRef>
              <c:f>'25 02 2021'!$I$4</c:f>
              <c:strCache>
                <c:ptCount val="1"/>
                <c:pt idx="0">
                  <c:v>1.5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('25 02 2021'!$B$8,'25 02 2021'!$B$15,'25 02 2021'!$B$22)</c:f>
              <c:strCache>
                <c:ptCount val="3"/>
                <c:pt idx="0">
                  <c:v>Total 2017-2018</c:v>
                </c:pt>
                <c:pt idx="1">
                  <c:v>Total 2018-2019</c:v>
                </c:pt>
                <c:pt idx="2">
                  <c:v>Total 2019-2020</c:v>
                </c:pt>
              </c:strCache>
            </c:strRef>
          </c:cat>
          <c:val>
            <c:numRef>
              <c:f>('25 02 2021'!$I$8,'25 02 2021'!$I$15,'25 02 2021'!$I$22)</c:f>
              <c:numCache>
                <c:formatCode>#,##0.00</c:formatCode>
                <c:ptCount val="3"/>
                <c:pt idx="0">
                  <c:v>90.092742529074044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D2-4830-BFB2-538D0FC8BF30}"/>
            </c:ext>
          </c:extLst>
        </c:ser>
        <c:ser>
          <c:idx val="5"/>
          <c:order val="7"/>
          <c:tx>
            <c:strRef>
              <c:f>'25 02 2021'!$J$4</c:f>
              <c:strCache>
                <c:ptCount val="1"/>
                <c:pt idx="0">
                  <c:v>5.1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('25 02 2021'!$B$8,'25 02 2021'!$B$15,'25 02 2021'!$B$22)</c:f>
              <c:strCache>
                <c:ptCount val="3"/>
                <c:pt idx="0">
                  <c:v>Total 2017-2018</c:v>
                </c:pt>
                <c:pt idx="1">
                  <c:v>Total 2018-2019</c:v>
                </c:pt>
                <c:pt idx="2">
                  <c:v>Total 2019-2020</c:v>
                </c:pt>
              </c:strCache>
            </c:strRef>
          </c:cat>
          <c:val>
            <c:numRef>
              <c:f>('25 02 2021'!$J$8,'25 02 2021'!$J$15,'25 02 2021'!$J$22)</c:f>
              <c:numCache>
                <c:formatCode>#,##0.00</c:formatCode>
                <c:ptCount val="3"/>
                <c:pt idx="0">
                  <c:v>458128.57222624135</c:v>
                </c:pt>
                <c:pt idx="1">
                  <c:v>26746.290558928198</c:v>
                </c:pt>
                <c:pt idx="2">
                  <c:v>53951.48581858453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D2-4830-BFB2-538D0FC8BF30}"/>
            </c:ext>
          </c:extLst>
        </c:ser>
        <c:ser>
          <c:idx val="6"/>
          <c:order val="8"/>
          <c:tx>
            <c:strRef>
              <c:f>'25 02 2021'!$K$4</c:f>
              <c:strCache>
                <c:ptCount val="1"/>
                <c:pt idx="0">
                  <c:v>8.3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('25 02 2021'!$B$8,'25 02 2021'!$B$15,'25 02 2021'!$B$22)</c:f>
              <c:strCache>
                <c:ptCount val="3"/>
                <c:pt idx="0">
                  <c:v>Total 2017-2018</c:v>
                </c:pt>
                <c:pt idx="1">
                  <c:v>Total 2018-2019</c:v>
                </c:pt>
                <c:pt idx="2">
                  <c:v>Total 2019-2020</c:v>
                </c:pt>
              </c:strCache>
            </c:strRef>
          </c:cat>
          <c:val>
            <c:numRef>
              <c:f>('25 02 2021'!$K$8,'25 02 2021'!$K$15,'25 02 2021'!$K$22)</c:f>
              <c:numCache>
                <c:formatCode>#,##0.00</c:formatCode>
                <c:ptCount val="3"/>
                <c:pt idx="0">
                  <c:v>37825.179247334439</c:v>
                </c:pt>
                <c:pt idx="1">
                  <c:v>2753012.8674523761</c:v>
                </c:pt>
                <c:pt idx="2">
                  <c:v>63.96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D2-4830-BFB2-538D0FC8BF30}"/>
            </c:ext>
          </c:extLst>
        </c:ser>
        <c:ser>
          <c:idx val="7"/>
          <c:order val="9"/>
          <c:tx>
            <c:strRef>
              <c:f>'25 02 2021'!$L$4</c:f>
              <c:strCache>
                <c:ptCount val="1"/>
                <c:pt idx="0">
                  <c:v>8.5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('25 02 2021'!$B$8,'25 02 2021'!$B$15,'25 02 2021'!$B$22)</c:f>
              <c:strCache>
                <c:ptCount val="3"/>
                <c:pt idx="0">
                  <c:v>Total 2017-2018</c:v>
                </c:pt>
                <c:pt idx="1">
                  <c:v>Total 2018-2019</c:v>
                </c:pt>
                <c:pt idx="2">
                  <c:v>Total 2019-2020</c:v>
                </c:pt>
              </c:strCache>
            </c:strRef>
          </c:cat>
          <c:val>
            <c:numRef>
              <c:f>('25 02 2021'!$L$8,'25 02 2021'!$L$15,'25 02 2021'!$L$22)</c:f>
              <c:numCache>
                <c:formatCode>#,##0.00</c:formatCode>
                <c:ptCount val="3"/>
                <c:pt idx="0">
                  <c:v>0</c:v>
                </c:pt>
                <c:pt idx="1">
                  <c:v>2174.1657944316516</c:v>
                </c:pt>
                <c:pt idx="2">
                  <c:v>2191.2122392895963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D2-4830-BFB2-538D0FC8BF30}"/>
            </c:ext>
          </c:extLst>
        </c:ser>
        <c:ser>
          <c:idx val="8"/>
          <c:order val="10"/>
          <c:tx>
            <c:strRef>
              <c:f>'25 02 2021'!$M$4</c:f>
              <c:strCache>
                <c:ptCount val="1"/>
                <c:pt idx="0">
                  <c:v>8.7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('25 02 2021'!$B$8,'25 02 2021'!$B$15,'25 02 2021'!$B$22)</c:f>
              <c:strCache>
                <c:ptCount val="3"/>
                <c:pt idx="0">
                  <c:v>Total 2017-2018</c:v>
                </c:pt>
                <c:pt idx="1">
                  <c:v>Total 2018-2019</c:v>
                </c:pt>
                <c:pt idx="2">
                  <c:v>Total 2019-2020</c:v>
                </c:pt>
              </c:strCache>
            </c:strRef>
          </c:cat>
          <c:val>
            <c:numRef>
              <c:f>('25 02 2021'!$M$8,'25 02 2021'!$M$15,'25 02 2021'!$M$22)</c:f>
              <c:numCache>
                <c:formatCode>#,##0.00</c:formatCode>
                <c:ptCount val="3"/>
                <c:pt idx="0">
                  <c:v>216980.54720195159</c:v>
                </c:pt>
                <c:pt idx="1">
                  <c:v>104910.61335566254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BD2-4830-BFB2-538D0FC8BF30}"/>
            </c:ext>
          </c:extLst>
        </c:ser>
        <c:ser>
          <c:idx val="9"/>
          <c:order val="11"/>
          <c:tx>
            <c:strRef>
              <c:f>'25 02 2021'!$N$4</c:f>
              <c:strCache>
                <c:ptCount val="1"/>
                <c:pt idx="0">
                  <c:v>8.9.a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('25 02 2021'!$B$8,'25 02 2021'!$B$15,'25 02 2021'!$B$22)</c:f>
              <c:strCache>
                <c:ptCount val="3"/>
                <c:pt idx="0">
                  <c:v>Total 2017-2018</c:v>
                </c:pt>
                <c:pt idx="1">
                  <c:v>Total 2018-2019</c:v>
                </c:pt>
                <c:pt idx="2">
                  <c:v>Total 2019-2020</c:v>
                </c:pt>
              </c:strCache>
            </c:strRef>
          </c:cat>
          <c:val>
            <c:numRef>
              <c:f>('25 02 2021'!$N$8,'25 02 2021'!$N$15,'25 02 2021'!$N$22)</c:f>
              <c:numCache>
                <c:formatCode>#,##0.00</c:formatCode>
                <c:ptCount val="3"/>
                <c:pt idx="0">
                  <c:v>42485.02560682215</c:v>
                </c:pt>
                <c:pt idx="1">
                  <c:v>94322.036818086664</c:v>
                </c:pt>
                <c:pt idx="2">
                  <c:v>171929.68717007444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D2-4830-BFB2-538D0FC8BF30}"/>
            </c:ext>
          </c:extLst>
        </c:ser>
        <c:ser>
          <c:idx val="10"/>
          <c:order val="12"/>
          <c:tx>
            <c:strRef>
              <c:f>'25 02 2021'!$O$4</c:f>
              <c:strCache>
                <c:ptCount val="1"/>
                <c:pt idx="0">
                  <c:v>8.9.b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('25 02 2021'!$B$8,'25 02 2021'!$B$15,'25 02 2021'!$B$22)</c:f>
              <c:strCache>
                <c:ptCount val="3"/>
                <c:pt idx="0">
                  <c:v>Total 2017-2018</c:v>
                </c:pt>
                <c:pt idx="1">
                  <c:v>Total 2018-2019</c:v>
                </c:pt>
                <c:pt idx="2">
                  <c:v>Total 2019-2020</c:v>
                </c:pt>
              </c:strCache>
            </c:strRef>
          </c:cat>
          <c:val>
            <c:numRef>
              <c:f>('25 02 2021'!$O$8,'25 02 2021'!$O$15,'25 02 2021'!$O$22)</c:f>
              <c:numCache>
                <c:formatCode>#,##0.00</c:formatCode>
                <c:ptCount val="3"/>
                <c:pt idx="0">
                  <c:v>8144.1241204180787</c:v>
                </c:pt>
                <c:pt idx="1">
                  <c:v>2054.0686749005649</c:v>
                </c:pt>
                <c:pt idx="2">
                  <c:v>11588.318877381513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2-4830-BFB2-538D0FC8BF30}"/>
            </c:ext>
          </c:extLst>
        </c:ser>
        <c:ser>
          <c:idx val="11"/>
          <c:order val="13"/>
          <c:tx>
            <c:strRef>
              <c:f>'25 02 2021'!$P$4</c:f>
              <c:strCache>
                <c:ptCount val="1"/>
                <c:pt idx="0">
                  <c:v>8.9.c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('25 02 2021'!$B$8,'25 02 2021'!$B$15,'25 02 2021'!$B$22)</c:f>
              <c:strCache>
                <c:ptCount val="3"/>
                <c:pt idx="0">
                  <c:v>Total 2017-2018</c:v>
                </c:pt>
                <c:pt idx="1">
                  <c:v>Total 2018-2019</c:v>
                </c:pt>
                <c:pt idx="2">
                  <c:v>Total 2019-2020</c:v>
                </c:pt>
              </c:strCache>
            </c:strRef>
          </c:cat>
          <c:val>
            <c:numRef>
              <c:f>('25 02 2021'!$P$8,'25 02 2021'!$P$15,'25 02 2021'!$P$22)</c:f>
              <c:numCache>
                <c:formatCode>#,##0.00</c:formatCode>
                <c:ptCount val="3"/>
                <c:pt idx="0">
                  <c:v>84878.414754684447</c:v>
                </c:pt>
                <c:pt idx="1">
                  <c:v>17557.49005652083</c:v>
                </c:pt>
                <c:pt idx="2">
                  <c:v>14079.317487336191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BD2-4830-BFB2-538D0FC8BF30}"/>
            </c:ext>
          </c:extLst>
        </c:ser>
        <c:ser>
          <c:idx val="12"/>
          <c:order val="14"/>
          <c:tx>
            <c:strRef>
              <c:f>'25 02 2021'!$Q$4</c:f>
              <c:strCache>
                <c:ptCount val="1"/>
                <c:pt idx="0">
                  <c:v>8.9.d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('25 02 2021'!$B$8,'25 02 2021'!$B$15,'25 02 2021'!$B$22)</c:f>
              <c:strCache>
                <c:ptCount val="3"/>
                <c:pt idx="0">
                  <c:v>Total 2017-2018</c:v>
                </c:pt>
                <c:pt idx="1">
                  <c:v>Total 2018-2019</c:v>
                </c:pt>
                <c:pt idx="2">
                  <c:v>Total 2019-2020</c:v>
                </c:pt>
              </c:strCache>
            </c:strRef>
          </c:cat>
          <c:val>
            <c:numRef>
              <c:f>('25 02 2021'!$Q$8,'25 02 2021'!$Q$15,'25 02 2021'!$Q$22)</c:f>
              <c:numCache>
                <c:formatCode>#,##0.00</c:formatCode>
                <c:ptCount val="3"/>
                <c:pt idx="0">
                  <c:v>0</c:v>
                </c:pt>
                <c:pt idx="1">
                  <c:v>16790.500314004606</c:v>
                </c:pt>
                <c:pt idx="2">
                  <c:v>36440.995877853202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BD2-4830-BFB2-538D0FC8BF30}"/>
            </c:ext>
          </c:extLst>
        </c:ser>
        <c:ser>
          <c:idx val="13"/>
          <c:order val="15"/>
          <c:tx>
            <c:strRef>
              <c:f>'25 02 2021'!$R$4</c:f>
              <c:strCache>
                <c:ptCount val="1"/>
                <c:pt idx="0">
                  <c:v>13.1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('25 02 2021'!$B$8,'25 02 2021'!$B$15,'25 02 2021'!$B$22)</c:f>
              <c:strCache>
                <c:ptCount val="3"/>
                <c:pt idx="0">
                  <c:v>Total 2017-2018</c:v>
                </c:pt>
                <c:pt idx="1">
                  <c:v>Total 2018-2019</c:v>
                </c:pt>
                <c:pt idx="2">
                  <c:v>Total 2019-2020</c:v>
                </c:pt>
              </c:strCache>
            </c:strRef>
          </c:cat>
          <c:val>
            <c:numRef>
              <c:f>('25 02 2021'!$R$8,'25 02 2021'!$R$15,'25 02 2021'!$R$22)</c:f>
              <c:numCache>
                <c:formatCode>#,##0.00</c:formatCode>
                <c:ptCount val="3"/>
                <c:pt idx="0">
                  <c:v>1974.55</c:v>
                </c:pt>
                <c:pt idx="1">
                  <c:v>0</c:v>
                </c:pt>
                <c:pt idx="2">
                  <c:v>25544.184901868295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D2-4830-BFB2-538D0FC8B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6470096"/>
        <c:axId val="358154048"/>
        <c:axId val="0"/>
      </c:bar3DChart>
      <c:catAx>
        <c:axId val="75647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358154048"/>
        <c:crosses val="autoZero"/>
        <c:auto val="1"/>
        <c:lblAlgn val="ctr"/>
        <c:lblOffset val="100"/>
        <c:noMultiLvlLbl val="0"/>
      </c:catAx>
      <c:valAx>
        <c:axId val="35815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75647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6875675-A09F-46BF-9F5E-B76CED64B59B}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490538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EF2708-66C8-4718-800B-404555E03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416034</xdr:colOff>
      <xdr:row>0</xdr:row>
      <xdr:rowOff>0</xdr:rowOff>
    </xdr:from>
    <xdr:to>
      <xdr:col>36</xdr:col>
      <xdr:colOff>317500</xdr:colOff>
      <xdr:row>15</xdr:row>
      <xdr:rowOff>10949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45B46C1-1148-43CA-A211-8F8B3F70C6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300458</xdr:colOff>
      <xdr:row>17</xdr:row>
      <xdr:rowOff>182572</xdr:rowOff>
    </xdr:from>
    <xdr:to>
      <xdr:col>36</xdr:col>
      <xdr:colOff>169489</xdr:colOff>
      <xdr:row>29</xdr:row>
      <xdr:rowOff>2132620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3C540-FCDA-4B45-8507-1FDAF7F964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32</xdr:row>
      <xdr:rowOff>0</xdr:rowOff>
    </xdr:from>
    <xdr:to>
      <xdr:col>34</xdr:col>
      <xdr:colOff>485355</xdr:colOff>
      <xdr:row>65</xdr:row>
      <xdr:rowOff>31041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17B3529-B9C5-4BF4-9AE4-C9E05AE65E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7F2CB2-98EB-406D-BB41-073F9E4465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88181-15B2-45D5-BC1D-EC8CD2464F5B}">
  <dimension ref="B3:U49"/>
  <sheetViews>
    <sheetView tabSelected="1" topLeftCell="A16" zoomScale="68" zoomScaleNormal="68" workbookViewId="0">
      <selection activeCell="B30" sqref="B30"/>
    </sheetView>
  </sheetViews>
  <sheetFormatPr defaultRowHeight="15" x14ac:dyDescent="0.25"/>
  <cols>
    <col min="2" max="2" width="37.28515625" customWidth="1"/>
    <col min="3" max="3" width="13" bestFit="1" customWidth="1"/>
    <col min="4" max="5" width="13" customWidth="1"/>
    <col min="6" max="7" width="14.5703125" customWidth="1"/>
    <col min="8" max="8" width="12.28515625" customWidth="1"/>
    <col min="9" max="9" width="16" customWidth="1"/>
    <col min="10" max="11" width="13" bestFit="1" customWidth="1"/>
    <col min="12" max="12" width="12.7109375" customWidth="1"/>
    <col min="13" max="13" width="13" bestFit="1" customWidth="1"/>
    <col min="14" max="15" width="13" customWidth="1"/>
    <col min="16" max="17" width="13.5703125" customWidth="1"/>
    <col min="18" max="18" width="14.7109375" customWidth="1"/>
    <col min="19" max="19" width="13" bestFit="1" customWidth="1"/>
    <col min="20" max="20" width="10.5703125" style="10" customWidth="1"/>
    <col min="21" max="21" width="9.140625" customWidth="1"/>
  </cols>
  <sheetData>
    <row r="3" spans="2:21" ht="18.75" x14ac:dyDescent="0.3">
      <c r="B3" s="38" t="s">
        <v>39</v>
      </c>
    </row>
    <row r="4" spans="2:21" ht="45" x14ac:dyDescent="0.25">
      <c r="B4" s="6" t="s">
        <v>17</v>
      </c>
      <c r="C4" s="4" t="s">
        <v>4</v>
      </c>
      <c r="D4" s="4" t="s">
        <v>46</v>
      </c>
      <c r="E4" s="4" t="s">
        <v>5</v>
      </c>
      <c r="F4" s="4" t="s">
        <v>9</v>
      </c>
      <c r="G4" s="4" t="s">
        <v>45</v>
      </c>
      <c r="H4" s="4" t="s">
        <v>22</v>
      </c>
      <c r="I4" s="4" t="s">
        <v>3</v>
      </c>
      <c r="J4" s="4" t="s">
        <v>6</v>
      </c>
      <c r="K4" s="4" t="s">
        <v>7</v>
      </c>
      <c r="L4" s="4" t="s">
        <v>11</v>
      </c>
      <c r="M4" s="4" t="s">
        <v>8</v>
      </c>
      <c r="N4" s="4" t="s">
        <v>18</v>
      </c>
      <c r="O4" s="13" t="s">
        <v>21</v>
      </c>
      <c r="P4" s="4" t="s">
        <v>19</v>
      </c>
      <c r="Q4" s="4" t="s">
        <v>35</v>
      </c>
      <c r="R4" s="4" t="s">
        <v>10</v>
      </c>
      <c r="S4" s="4" t="s">
        <v>16</v>
      </c>
      <c r="T4" s="8"/>
      <c r="U4" s="5" t="s">
        <v>15</v>
      </c>
    </row>
    <row r="5" spans="2:21" ht="45" x14ac:dyDescent="0.25">
      <c r="B5" s="7" t="s">
        <v>12</v>
      </c>
      <c r="C5" s="2">
        <f>34917.35/U5</f>
        <v>7343.1368425480014</v>
      </c>
      <c r="D5" s="2">
        <v>0</v>
      </c>
      <c r="E5" s="14">
        <f>528282.19/U5</f>
        <v>111098.01896910685</v>
      </c>
      <c r="F5" s="14">
        <v>0</v>
      </c>
      <c r="G5" s="14">
        <v>0</v>
      </c>
      <c r="H5" s="14">
        <v>0</v>
      </c>
      <c r="I5" s="14">
        <f>428.4/U5</f>
        <v>90.092742529074044</v>
      </c>
      <c r="J5" s="14">
        <f>2173495.07/U5</f>
        <v>457087.1422262413</v>
      </c>
      <c r="K5" s="14">
        <f>174732.28/U5</f>
        <v>36746.28924733444</v>
      </c>
      <c r="L5" s="14">
        <v>0</v>
      </c>
      <c r="M5" s="14">
        <f>1031764.2/U5</f>
        <v>216980.54720195159</v>
      </c>
      <c r="N5" s="14">
        <f>174816/U5</f>
        <v>36763.895606822152</v>
      </c>
      <c r="O5" s="14">
        <f>38519.04/U5</f>
        <v>8100.5741204180786</v>
      </c>
      <c r="P5" s="14">
        <f>403605.35/U5</f>
        <v>84878.414754684447</v>
      </c>
      <c r="Q5" s="14">
        <v>0</v>
      </c>
      <c r="R5" s="14">
        <v>0</v>
      </c>
      <c r="S5" s="17">
        <f>SUM(C5:R5)</f>
        <v>959088.11171163584</v>
      </c>
      <c r="T5" s="9"/>
      <c r="U5" s="11">
        <v>4.7550999999999997</v>
      </c>
    </row>
    <row r="6" spans="2:21" ht="60" x14ac:dyDescent="0.25">
      <c r="B6" s="7" t="s">
        <v>14</v>
      </c>
      <c r="C6" s="2">
        <v>0</v>
      </c>
      <c r="D6" s="2">
        <v>0</v>
      </c>
      <c r="E6" s="14">
        <v>2724.12</v>
      </c>
      <c r="F6" s="14">
        <v>0</v>
      </c>
      <c r="G6" s="14">
        <v>0</v>
      </c>
      <c r="H6" s="14">
        <v>0</v>
      </c>
      <c r="I6" s="14">
        <v>0</v>
      </c>
      <c r="J6" s="14">
        <v>509.65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3">
        <f>SUM(C6:R6)</f>
        <v>3233.77</v>
      </c>
      <c r="T6" s="9"/>
    </row>
    <row r="7" spans="2:21" ht="45" x14ac:dyDescent="0.25">
      <c r="B7" s="7" t="s">
        <v>13</v>
      </c>
      <c r="C7" s="2">
        <v>0</v>
      </c>
      <c r="D7" s="2">
        <v>0</v>
      </c>
      <c r="E7" s="14">
        <v>9313.7999999999993</v>
      </c>
      <c r="F7" s="14">
        <v>10715.47</v>
      </c>
      <c r="G7" s="14">
        <v>0</v>
      </c>
      <c r="H7" s="14">
        <v>0</v>
      </c>
      <c r="I7" s="14">
        <v>0</v>
      </c>
      <c r="J7" s="14">
        <v>531.78</v>
      </c>
      <c r="K7" s="14">
        <v>1078.8900000000001</v>
      </c>
      <c r="L7" s="14">
        <v>0</v>
      </c>
      <c r="M7" s="14">
        <v>0</v>
      </c>
      <c r="N7" s="14">
        <v>5721.13</v>
      </c>
      <c r="O7" s="14">
        <v>43.55</v>
      </c>
      <c r="P7" s="14">
        <v>0</v>
      </c>
      <c r="Q7" s="14">
        <v>0</v>
      </c>
      <c r="R7" s="14">
        <v>1974.55</v>
      </c>
      <c r="S7" s="3">
        <f>SUM(C7:R7)</f>
        <v>29379.169999999995</v>
      </c>
      <c r="T7" s="9"/>
    </row>
    <row r="8" spans="2:21" ht="18.75" x14ac:dyDescent="0.3">
      <c r="B8" s="15" t="s">
        <v>23</v>
      </c>
      <c r="C8" s="1">
        <f>C5+C6+C7</f>
        <v>7343.1368425480014</v>
      </c>
      <c r="D8" s="1">
        <f>D5+D6+D7</f>
        <v>0</v>
      </c>
      <c r="E8" s="37">
        <f t="shared" ref="E8:S8" si="0">E5+E6+E7</f>
        <v>123135.93896910685</v>
      </c>
      <c r="F8" s="37">
        <f t="shared" si="0"/>
        <v>10715.47</v>
      </c>
      <c r="G8" s="37">
        <f t="shared" si="0"/>
        <v>0</v>
      </c>
      <c r="H8" s="37">
        <f t="shared" si="0"/>
        <v>0</v>
      </c>
      <c r="I8" s="37">
        <f t="shared" si="0"/>
        <v>90.092742529074044</v>
      </c>
      <c r="J8" s="37">
        <f t="shared" si="0"/>
        <v>458128.57222624135</v>
      </c>
      <c r="K8" s="37">
        <f t="shared" si="0"/>
        <v>37825.179247334439</v>
      </c>
      <c r="L8" s="37">
        <f t="shared" si="0"/>
        <v>0</v>
      </c>
      <c r="M8" s="37">
        <f t="shared" si="0"/>
        <v>216980.54720195159</v>
      </c>
      <c r="N8" s="37">
        <f t="shared" si="0"/>
        <v>42485.02560682215</v>
      </c>
      <c r="O8" s="37">
        <f t="shared" si="0"/>
        <v>8144.1241204180787</v>
      </c>
      <c r="P8" s="37">
        <f t="shared" si="0"/>
        <v>84878.414754684447</v>
      </c>
      <c r="Q8" s="37">
        <f t="shared" si="0"/>
        <v>0</v>
      </c>
      <c r="R8" s="37">
        <f t="shared" si="0"/>
        <v>1974.55</v>
      </c>
      <c r="S8" s="1">
        <f t="shared" si="0"/>
        <v>991701.0517116359</v>
      </c>
    </row>
    <row r="9" spans="2:21" x14ac:dyDescent="0.25">
      <c r="C9" s="1"/>
      <c r="D9" s="1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2:21" ht="18.75" x14ac:dyDescent="0.3">
      <c r="B10" s="38" t="s">
        <v>40</v>
      </c>
      <c r="C10" s="1"/>
      <c r="D10" s="1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2:21" ht="37.5" x14ac:dyDescent="0.25">
      <c r="B11" s="6" t="s">
        <v>20</v>
      </c>
      <c r="C11" s="4" t="s">
        <v>4</v>
      </c>
      <c r="D11" s="4" t="s">
        <v>46</v>
      </c>
      <c r="E11" s="13" t="s">
        <v>5</v>
      </c>
      <c r="F11" s="13" t="s">
        <v>9</v>
      </c>
      <c r="G11" s="13" t="s">
        <v>45</v>
      </c>
      <c r="H11" s="13" t="s">
        <v>22</v>
      </c>
      <c r="I11" s="13" t="s">
        <v>3</v>
      </c>
      <c r="J11" s="13" t="s">
        <v>6</v>
      </c>
      <c r="K11" s="13" t="s">
        <v>7</v>
      </c>
      <c r="L11" s="13" t="s">
        <v>11</v>
      </c>
      <c r="M11" s="13" t="s">
        <v>8</v>
      </c>
      <c r="N11" s="13" t="s">
        <v>18</v>
      </c>
      <c r="O11" s="13" t="s">
        <v>21</v>
      </c>
      <c r="P11" s="13" t="s">
        <v>19</v>
      </c>
      <c r="Q11" s="13" t="s">
        <v>35</v>
      </c>
      <c r="R11" s="13" t="s">
        <v>10</v>
      </c>
      <c r="S11" s="4" t="s">
        <v>16</v>
      </c>
    </row>
    <row r="12" spans="2:21" ht="45" x14ac:dyDescent="0.25">
      <c r="B12" s="7" t="s">
        <v>12</v>
      </c>
      <c r="C12" s="2">
        <f>0/U12</f>
        <v>0</v>
      </c>
      <c r="D12" s="2">
        <v>0</v>
      </c>
      <c r="E12" s="14">
        <f>22500/U12</f>
        <v>4710.0690810131882</v>
      </c>
      <c r="F12" s="14">
        <v>0</v>
      </c>
      <c r="G12" s="14">
        <v>0</v>
      </c>
      <c r="H12" s="14">
        <v>0</v>
      </c>
      <c r="I12" s="14">
        <f>0/U12</f>
        <v>0</v>
      </c>
      <c r="J12" s="14">
        <f>127767.03/U12</f>
        <v>26746.290558928198</v>
      </c>
      <c r="K12" s="14">
        <f>11069.3/U12</f>
        <v>2317.2074523759679</v>
      </c>
      <c r="L12" s="14">
        <f>10385.99/U12</f>
        <v>2174.1657944316516</v>
      </c>
      <c r="M12" s="14">
        <f>501158/U12</f>
        <v>104910.61335566254</v>
      </c>
      <c r="N12" s="14">
        <f>167708.99/U12</f>
        <v>35107.596818086662</v>
      </c>
      <c r="O12" s="14">
        <f>8184.38/U12</f>
        <v>1713.2886749005652</v>
      </c>
      <c r="P12" s="14">
        <f>83872.13/U12</f>
        <v>17557.49005652083</v>
      </c>
      <c r="Q12" s="14">
        <f>80208.22/U12</f>
        <v>16790.500314004606</v>
      </c>
      <c r="R12" s="14">
        <v>0</v>
      </c>
      <c r="S12" s="3">
        <f>SUM(C12:R12)</f>
        <v>212027.22210592421</v>
      </c>
      <c r="U12" s="12">
        <v>4.7770000000000001</v>
      </c>
    </row>
    <row r="13" spans="2:21" ht="60" x14ac:dyDescent="0.25">
      <c r="B13" s="7" t="s">
        <v>14</v>
      </c>
      <c r="C13" s="14">
        <v>0</v>
      </c>
      <c r="D13" s="2">
        <v>0</v>
      </c>
      <c r="E13" s="14">
        <v>6523.74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518.48</v>
      </c>
      <c r="L13" s="14">
        <v>0</v>
      </c>
      <c r="M13" s="14">
        <v>0</v>
      </c>
      <c r="N13" s="14">
        <v>251.76</v>
      </c>
      <c r="O13" s="14">
        <v>49.33</v>
      </c>
      <c r="P13" s="14">
        <v>0</v>
      </c>
      <c r="Q13" s="14">
        <v>0</v>
      </c>
      <c r="R13" s="14">
        <v>0</v>
      </c>
      <c r="S13" s="3">
        <f>SUM(C13:R13)</f>
        <v>7343.3099999999995</v>
      </c>
    </row>
    <row r="14" spans="2:21" ht="45" x14ac:dyDescent="0.25">
      <c r="B14" s="7" t="s">
        <v>13</v>
      </c>
      <c r="C14" s="14">
        <v>3074902.27</v>
      </c>
      <c r="D14" s="2">
        <v>0</v>
      </c>
      <c r="E14" s="14">
        <v>871.19</v>
      </c>
      <c r="F14" s="14">
        <v>0</v>
      </c>
      <c r="G14" s="14">
        <v>0</v>
      </c>
      <c r="H14" s="14">
        <v>9352.4599999999991</v>
      </c>
      <c r="I14" s="14">
        <v>0</v>
      </c>
      <c r="J14" s="14">
        <v>0</v>
      </c>
      <c r="K14" s="14">
        <v>2750177.18</v>
      </c>
      <c r="L14" s="14">
        <v>0</v>
      </c>
      <c r="M14" s="14">
        <v>0</v>
      </c>
      <c r="N14" s="14">
        <v>58962.68</v>
      </c>
      <c r="O14" s="14">
        <v>291.45</v>
      </c>
      <c r="P14" s="14">
        <v>0</v>
      </c>
      <c r="Q14" s="14">
        <v>0</v>
      </c>
      <c r="R14" s="14">
        <v>0</v>
      </c>
      <c r="S14" s="3">
        <f>SUM(C14:R14)</f>
        <v>5894557.2299999995</v>
      </c>
    </row>
    <row r="15" spans="2:21" ht="18.75" x14ac:dyDescent="0.3">
      <c r="B15" s="16" t="s">
        <v>24</v>
      </c>
      <c r="C15" s="1">
        <f>C12+C13+C14</f>
        <v>3074902.27</v>
      </c>
      <c r="D15" s="1">
        <f>D12+D13+D14</f>
        <v>0</v>
      </c>
      <c r="E15" s="37">
        <f t="shared" ref="E15" si="1">E12+E13+E14</f>
        <v>12104.999081013188</v>
      </c>
      <c r="F15" s="37">
        <f t="shared" ref="F15:G15" si="2">F12+F13+F14</f>
        <v>0</v>
      </c>
      <c r="G15" s="37">
        <f t="shared" si="2"/>
        <v>0</v>
      </c>
      <c r="H15" s="37">
        <f t="shared" ref="H15" si="3">H12+H13+H14</f>
        <v>9352.4599999999991</v>
      </c>
      <c r="I15" s="37">
        <f t="shared" ref="I15" si="4">I12+I13+I14</f>
        <v>0</v>
      </c>
      <c r="J15" s="37">
        <f t="shared" ref="J15" si="5">J12+J13+J14</f>
        <v>26746.290558928198</v>
      </c>
      <c r="K15" s="37">
        <f t="shared" ref="K15" si="6">K12+K13+K14</f>
        <v>2753012.8674523761</v>
      </c>
      <c r="L15" s="37">
        <f t="shared" ref="L15" si="7">L12+L13+L14</f>
        <v>2174.1657944316516</v>
      </c>
      <c r="M15" s="37">
        <f t="shared" ref="M15" si="8">M12+M13+M14</f>
        <v>104910.61335566254</v>
      </c>
      <c r="N15" s="37">
        <f t="shared" ref="N15" si="9">N12+N13+N14</f>
        <v>94322.036818086664</v>
      </c>
      <c r="O15" s="37">
        <f t="shared" ref="O15" si="10">O12+O13+O14</f>
        <v>2054.0686749005649</v>
      </c>
      <c r="P15" s="37">
        <f t="shared" ref="P15" si="11">P12+P13+P14</f>
        <v>17557.49005652083</v>
      </c>
      <c r="Q15" s="37">
        <f t="shared" ref="Q15" si="12">Q12+Q13+Q14</f>
        <v>16790.500314004606</v>
      </c>
      <c r="R15" s="37">
        <f t="shared" ref="R15" si="13">R12+R13+R14</f>
        <v>0</v>
      </c>
      <c r="S15" s="1">
        <f t="shared" ref="S15" si="14">S12+S13+S14</f>
        <v>6113927.7621059241</v>
      </c>
    </row>
    <row r="16" spans="2:21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21" ht="18.75" x14ac:dyDescent="0.3">
      <c r="B17" s="38" t="s">
        <v>41</v>
      </c>
      <c r="C17" s="1"/>
      <c r="D17" s="1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2:21" ht="37.5" x14ac:dyDescent="0.25">
      <c r="B18" s="41" t="s">
        <v>20</v>
      </c>
      <c r="C18" s="4" t="s">
        <v>4</v>
      </c>
      <c r="D18" s="4" t="s">
        <v>46</v>
      </c>
      <c r="E18" s="13" t="s">
        <v>5</v>
      </c>
      <c r="F18" s="13" t="s">
        <v>9</v>
      </c>
      <c r="G18" s="13" t="s">
        <v>45</v>
      </c>
      <c r="H18" s="13" t="s">
        <v>22</v>
      </c>
      <c r="I18" s="13" t="s">
        <v>3</v>
      </c>
      <c r="J18" s="13" t="s">
        <v>6</v>
      </c>
      <c r="K18" s="13" t="s">
        <v>7</v>
      </c>
      <c r="L18" s="13" t="s">
        <v>11</v>
      </c>
      <c r="M18" s="13" t="s">
        <v>8</v>
      </c>
      <c r="N18" s="13" t="s">
        <v>18</v>
      </c>
      <c r="O18" s="13" t="s">
        <v>21</v>
      </c>
      <c r="P18" s="13" t="s">
        <v>19</v>
      </c>
      <c r="Q18" s="13" t="s">
        <v>35</v>
      </c>
      <c r="R18" s="13" t="s">
        <v>10</v>
      </c>
      <c r="S18" s="4" t="s">
        <v>16</v>
      </c>
    </row>
    <row r="19" spans="2:21" ht="45" x14ac:dyDescent="0.25">
      <c r="B19" s="7" t="s">
        <v>12</v>
      </c>
      <c r="C19" s="2">
        <f>34450.2/U19</f>
        <v>7065.113512848382</v>
      </c>
      <c r="D19" s="2">
        <v>0</v>
      </c>
      <c r="E19" s="14">
        <f>21208.84/U19</f>
        <v>4349.5498451631429</v>
      </c>
      <c r="F19" s="14">
        <v>0</v>
      </c>
      <c r="G19" s="14">
        <f>123439.37/U19</f>
        <v>25315.184266114313</v>
      </c>
      <c r="H19" s="14">
        <v>0</v>
      </c>
      <c r="I19" s="14">
        <f>0/U19</f>
        <v>0</v>
      </c>
      <c r="J19" s="14">
        <f>263072.84/U19</f>
        <v>53951.48581858453</v>
      </c>
      <c r="K19" s="14">
        <v>0</v>
      </c>
      <c r="L19" s="14">
        <f>10684.57/U19</f>
        <v>2191.2122392895963</v>
      </c>
      <c r="M19" s="14">
        <v>0</v>
      </c>
      <c r="N19" s="14">
        <f>399984.47/U19</f>
        <v>82029.587170074432</v>
      </c>
      <c r="O19" s="14">
        <f>45427.4/U19</f>
        <v>9316.3388773815132</v>
      </c>
      <c r="P19" s="14">
        <f>68652.16/U19</f>
        <v>14079.317487336191</v>
      </c>
      <c r="Q19" s="14">
        <f>177689.94/U19</f>
        <v>36440.995877853202</v>
      </c>
      <c r="R19" s="14">
        <f>124556/U19</f>
        <v>25544.184901868295</v>
      </c>
      <c r="S19" s="3">
        <f>SUM(C19:R19)</f>
        <v>260282.96999651362</v>
      </c>
      <c r="U19" s="12">
        <v>4.8761000000000001</v>
      </c>
    </row>
    <row r="20" spans="2:21" ht="60" x14ac:dyDescent="0.25">
      <c r="B20" s="7" t="s">
        <v>14</v>
      </c>
      <c r="C20" s="14">
        <v>0</v>
      </c>
      <c r="D20" s="2">
        <v>0</v>
      </c>
      <c r="E20" s="14">
        <v>14588.35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24.1</v>
      </c>
      <c r="L20" s="14">
        <v>0</v>
      </c>
      <c r="M20" s="14">
        <v>0</v>
      </c>
      <c r="N20" s="14">
        <v>65393.01</v>
      </c>
      <c r="O20" s="14">
        <v>2200.9299999999998</v>
      </c>
      <c r="P20" s="14">
        <v>0</v>
      </c>
      <c r="Q20" s="14">
        <v>0</v>
      </c>
      <c r="R20" s="14">
        <v>0</v>
      </c>
      <c r="S20" s="3">
        <f>SUM(C20:R20)</f>
        <v>82206.39</v>
      </c>
    </row>
    <row r="21" spans="2:21" ht="45" x14ac:dyDescent="0.25">
      <c r="B21" s="7" t="s">
        <v>13</v>
      </c>
      <c r="C21" s="14">
        <v>19305.71</v>
      </c>
      <c r="D21" s="2">
        <v>149167.54</v>
      </c>
      <c r="E21" s="14">
        <v>0</v>
      </c>
      <c r="F21" s="14">
        <v>6097.55</v>
      </c>
      <c r="G21" s="14">
        <v>5902.89</v>
      </c>
      <c r="H21" s="14">
        <v>0</v>
      </c>
      <c r="I21" s="14">
        <v>0</v>
      </c>
      <c r="J21" s="14">
        <v>0</v>
      </c>
      <c r="K21" s="14">
        <v>39.86</v>
      </c>
      <c r="L21" s="14">
        <v>0</v>
      </c>
      <c r="M21" s="14">
        <v>0</v>
      </c>
      <c r="N21" s="14">
        <v>24507.09</v>
      </c>
      <c r="O21" s="14">
        <v>71.05</v>
      </c>
      <c r="P21" s="14">
        <v>0</v>
      </c>
      <c r="Q21" s="14">
        <v>0</v>
      </c>
      <c r="R21" s="14">
        <v>0</v>
      </c>
      <c r="S21" s="3">
        <f>SUM(C21:R21)</f>
        <v>205091.68999999997</v>
      </c>
    </row>
    <row r="22" spans="2:21" ht="18.75" x14ac:dyDescent="0.3">
      <c r="B22" s="16" t="s">
        <v>44</v>
      </c>
      <c r="C22" s="1">
        <f>C19+C20+C21</f>
        <v>26370.823512848379</v>
      </c>
      <c r="D22" s="42">
        <f>D19+D20+D21</f>
        <v>149167.54</v>
      </c>
      <c r="E22" s="37">
        <f t="shared" ref="E22:S22" si="15">E19+E20+E21</f>
        <v>18937.899845163141</v>
      </c>
      <c r="F22" s="37">
        <f t="shared" si="15"/>
        <v>6097.55</v>
      </c>
      <c r="G22" s="37">
        <f t="shared" si="15"/>
        <v>31218.074266114312</v>
      </c>
      <c r="H22" s="37">
        <f t="shared" si="15"/>
        <v>0</v>
      </c>
      <c r="I22" s="37">
        <f t="shared" si="15"/>
        <v>0</v>
      </c>
      <c r="J22" s="37">
        <f t="shared" si="15"/>
        <v>53951.48581858453</v>
      </c>
      <c r="K22" s="37">
        <f t="shared" si="15"/>
        <v>63.96</v>
      </c>
      <c r="L22" s="37">
        <f t="shared" si="15"/>
        <v>2191.2122392895963</v>
      </c>
      <c r="M22" s="37">
        <f t="shared" si="15"/>
        <v>0</v>
      </c>
      <c r="N22" s="37">
        <f t="shared" si="15"/>
        <v>171929.68717007444</v>
      </c>
      <c r="O22" s="37">
        <f t="shared" si="15"/>
        <v>11588.318877381513</v>
      </c>
      <c r="P22" s="37">
        <f t="shared" si="15"/>
        <v>14079.317487336191</v>
      </c>
      <c r="Q22" s="37">
        <f t="shared" si="15"/>
        <v>36440.995877853202</v>
      </c>
      <c r="R22" s="37">
        <f t="shared" si="15"/>
        <v>25544.184901868295</v>
      </c>
      <c r="S22" s="1">
        <f t="shared" si="15"/>
        <v>547581.04999651364</v>
      </c>
    </row>
    <row r="23" spans="2:21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5" spans="2:21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21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21" ht="18.75" x14ac:dyDescent="0.3">
      <c r="B27" s="38" t="s">
        <v>47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21" ht="54.75" customHeight="1" x14ac:dyDescent="0.25">
      <c r="B28" s="47" t="s">
        <v>38</v>
      </c>
      <c r="C28" s="44" t="s">
        <v>26</v>
      </c>
      <c r="D28" s="45"/>
      <c r="E28" s="45"/>
      <c r="F28" s="45"/>
      <c r="G28" s="45"/>
      <c r="H28" s="45"/>
      <c r="I28" s="46"/>
      <c r="J28" s="43" t="s">
        <v>27</v>
      </c>
      <c r="K28" s="43"/>
      <c r="L28" s="43"/>
      <c r="M28" s="43"/>
      <c r="N28" s="43"/>
      <c r="O28" s="43"/>
      <c r="P28" s="43"/>
      <c r="Q28" s="43"/>
      <c r="R28" s="43"/>
    </row>
    <row r="29" spans="2:21" ht="26.25" customHeight="1" x14ac:dyDescent="0.25">
      <c r="B29" s="48"/>
      <c r="C29" s="36" t="s">
        <v>4</v>
      </c>
      <c r="D29" s="41" t="s">
        <v>46</v>
      </c>
      <c r="E29" s="36" t="s">
        <v>5</v>
      </c>
      <c r="F29" s="36" t="s">
        <v>9</v>
      </c>
      <c r="G29" s="41" t="s">
        <v>45</v>
      </c>
      <c r="H29" s="36" t="s">
        <v>22</v>
      </c>
      <c r="I29" s="36" t="s">
        <v>3</v>
      </c>
      <c r="J29" s="36" t="s">
        <v>6</v>
      </c>
      <c r="K29" s="36" t="s">
        <v>7</v>
      </c>
      <c r="L29" s="36" t="s">
        <v>11</v>
      </c>
      <c r="M29" s="36" t="s">
        <v>8</v>
      </c>
      <c r="N29" s="36" t="s">
        <v>18</v>
      </c>
      <c r="O29" s="36" t="s">
        <v>21</v>
      </c>
      <c r="P29" s="36" t="s">
        <v>19</v>
      </c>
      <c r="Q29" s="36" t="s">
        <v>35</v>
      </c>
      <c r="R29" s="36" t="s">
        <v>10</v>
      </c>
    </row>
    <row r="30" spans="2:21" ht="204.75" customHeight="1" x14ac:dyDescent="0.25">
      <c r="B30" s="35" t="s">
        <v>37</v>
      </c>
      <c r="C30" s="39" t="s">
        <v>2</v>
      </c>
      <c r="D30" s="39" t="s">
        <v>48</v>
      </c>
      <c r="E30" s="39" t="s">
        <v>1</v>
      </c>
      <c r="F30" s="39" t="s">
        <v>32</v>
      </c>
      <c r="G30" s="39" t="s">
        <v>49</v>
      </c>
      <c r="H30" s="40" t="s">
        <v>33</v>
      </c>
      <c r="I30" s="40" t="s">
        <v>43</v>
      </c>
      <c r="J30" s="39" t="s">
        <v>25</v>
      </c>
      <c r="K30" s="39" t="s">
        <v>0</v>
      </c>
      <c r="L30" s="40" t="s">
        <v>34</v>
      </c>
      <c r="M30" s="40" t="s">
        <v>42</v>
      </c>
      <c r="N30" s="39" t="s">
        <v>28</v>
      </c>
      <c r="O30" s="39" t="s">
        <v>29</v>
      </c>
      <c r="P30" s="39" t="s">
        <v>30</v>
      </c>
      <c r="Q30" s="39" t="s">
        <v>31</v>
      </c>
      <c r="R30" s="39" t="s">
        <v>36</v>
      </c>
    </row>
    <row r="31" spans="2:21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8" spans="3:10" x14ac:dyDescent="0.25">
      <c r="C38" s="18"/>
      <c r="D38" s="18"/>
      <c r="E38" s="19"/>
      <c r="F38" s="19"/>
      <c r="G38" s="19"/>
      <c r="H38" s="18"/>
      <c r="I38" s="18"/>
      <c r="J38" s="18"/>
    </row>
    <row r="39" spans="3:10" ht="16.5" x14ac:dyDescent="0.3">
      <c r="C39" s="33"/>
      <c r="D39" s="33"/>
      <c r="E39" s="20"/>
      <c r="F39" s="21"/>
      <c r="G39" s="21"/>
      <c r="H39" s="22"/>
      <c r="I39" s="23"/>
      <c r="J39" s="23"/>
    </row>
    <row r="40" spans="3:10" ht="16.5" x14ac:dyDescent="0.3">
      <c r="C40" s="33"/>
      <c r="D40" s="33"/>
      <c r="E40" s="24"/>
      <c r="F40" s="21"/>
      <c r="G40" s="21"/>
      <c r="H40" s="22"/>
      <c r="I40" s="23"/>
      <c r="J40" s="23"/>
    </row>
    <row r="41" spans="3:10" ht="16.5" x14ac:dyDescent="0.25">
      <c r="C41" s="33"/>
      <c r="D41" s="33"/>
      <c r="E41" s="34"/>
      <c r="F41" s="34"/>
      <c r="G41" s="34"/>
      <c r="H41" s="25"/>
      <c r="I41" s="18"/>
      <c r="J41" s="26"/>
    </row>
    <row r="42" spans="3:10" ht="16.5" x14ac:dyDescent="0.3">
      <c r="C42" s="33"/>
      <c r="D42" s="33"/>
      <c r="E42" s="20"/>
      <c r="F42" s="21"/>
      <c r="G42" s="21"/>
      <c r="H42" s="27"/>
      <c r="I42" s="28"/>
      <c r="J42" s="28"/>
    </row>
    <row r="43" spans="3:10" ht="16.5" x14ac:dyDescent="0.3">
      <c r="C43" s="33"/>
      <c r="D43" s="33"/>
      <c r="E43" s="20"/>
      <c r="F43" s="21"/>
      <c r="G43" s="21"/>
      <c r="H43" s="27"/>
      <c r="I43" s="28"/>
      <c r="J43" s="28"/>
    </row>
    <row r="44" spans="3:10" ht="16.5" x14ac:dyDescent="0.3">
      <c r="C44" s="33"/>
      <c r="D44" s="33"/>
      <c r="E44" s="20"/>
      <c r="F44" s="21"/>
      <c r="G44" s="21"/>
      <c r="H44" s="27"/>
      <c r="I44" s="28"/>
      <c r="J44" s="28"/>
    </row>
    <row r="45" spans="3:10" ht="16.5" x14ac:dyDescent="0.3">
      <c r="C45" s="33"/>
      <c r="D45" s="33"/>
      <c r="E45" s="20"/>
      <c r="F45" s="21"/>
      <c r="G45" s="21"/>
      <c r="H45" s="29"/>
      <c r="I45" s="28"/>
      <c r="J45" s="28"/>
    </row>
    <row r="46" spans="3:10" ht="16.5" x14ac:dyDescent="0.3">
      <c r="C46" s="33"/>
      <c r="D46" s="33"/>
      <c r="E46" s="20"/>
      <c r="F46" s="21"/>
      <c r="G46" s="21"/>
      <c r="H46" s="27"/>
      <c r="I46" s="28"/>
      <c r="J46" s="28"/>
    </row>
    <row r="47" spans="3:10" ht="16.5" x14ac:dyDescent="0.25">
      <c r="C47" s="33"/>
      <c r="D47" s="33"/>
      <c r="E47" s="34"/>
      <c r="F47" s="34"/>
      <c r="G47" s="34"/>
      <c r="H47" s="25"/>
      <c r="I47" s="30"/>
      <c r="J47" s="31"/>
    </row>
    <row r="48" spans="3:10" x14ac:dyDescent="0.25">
      <c r="C48" s="32"/>
      <c r="D48" s="32"/>
      <c r="E48" s="32"/>
      <c r="F48" s="32"/>
      <c r="G48" s="32"/>
      <c r="H48" s="32"/>
      <c r="I48" s="32"/>
      <c r="J48" s="32"/>
    </row>
    <row r="49" spans="3:10" x14ac:dyDescent="0.25">
      <c r="C49" s="32"/>
      <c r="D49" s="32"/>
      <c r="E49" s="32"/>
      <c r="F49" s="32"/>
      <c r="G49" s="32"/>
      <c r="H49" s="32"/>
      <c r="I49" s="32"/>
      <c r="J49" s="32"/>
    </row>
  </sheetData>
  <mergeCells count="3">
    <mergeCell ref="J28:R28"/>
    <mergeCell ref="C28:I28"/>
    <mergeCell ref="B28:B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25 02 2021</vt:lpstr>
      <vt:lpstr>Evolutie erori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2021-08-13T08:05:21Z</dcterms:modified>
</cp:coreProperties>
</file>